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basico\CM Rioja Feb 2023\3 Funciones\Aplicaciones\"/>
    </mc:Choice>
  </mc:AlternateContent>
  <xr:revisionPtr revIDLastSave="0" documentId="13_ncr:1_{20C5528C-8170-4294-8689-1DDF3027A89D}" xr6:coauthVersionLast="47" xr6:coauthVersionMax="47" xr10:uidLastSave="{00000000-0000-0000-0000-000000000000}"/>
  <bookViews>
    <workbookView xWindow="-120" yWindow="-120" windowWidth="29040" windowHeight="15720" activeTab="2" xr2:uid="{D7D7488C-7EFE-4FD9-9D15-7C6E3C80116E}"/>
  </bookViews>
  <sheets>
    <sheet name="BSS Ene-Dic Real" sheetId="1" r:id="rId1"/>
    <sheet name="BSS Ene-Dic Presupuesto" sheetId="4" r:id="rId2"/>
    <sheet name="Comparativa" sheetId="3" r:id="rId3"/>
    <sheet name="Comparativa Resumen" sheetId="5" r:id="rId4"/>
  </sheets>
  <definedNames>
    <definedName name="_xlnm._FilterDatabase" localSheetId="3" hidden="1">'Comparativa Resumen'!$A$4:$D$76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5" l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5" i="5"/>
  <c r="C5" i="5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7" i="3"/>
  <c r="E12" i="3"/>
  <c r="E13" i="3"/>
  <c r="E14" i="3"/>
  <c r="E16" i="3"/>
  <c r="E17" i="3"/>
  <c r="E18" i="3"/>
  <c r="E19" i="3"/>
  <c r="E20" i="3"/>
  <c r="E21" i="3"/>
  <c r="E22" i="3"/>
  <c r="E24" i="3"/>
  <c r="E25" i="3"/>
  <c r="E26" i="3"/>
  <c r="E27" i="3"/>
  <c r="E28" i="3"/>
  <c r="E29" i="3"/>
  <c r="E30" i="3"/>
  <c r="E32" i="3"/>
  <c r="E33" i="3"/>
  <c r="E34" i="3"/>
  <c r="E35" i="3"/>
  <c r="E36" i="3"/>
  <c r="E37" i="3"/>
  <c r="E38" i="3"/>
  <c r="E40" i="3"/>
  <c r="E41" i="3"/>
  <c r="E42" i="3"/>
  <c r="E43" i="3"/>
  <c r="E44" i="3"/>
  <c r="E45" i="3"/>
  <c r="E46" i="3"/>
  <c r="E48" i="3"/>
  <c r="E49" i="3"/>
  <c r="E50" i="3"/>
  <c r="E51" i="3"/>
  <c r="E52" i="3"/>
  <c r="E53" i="3"/>
  <c r="E54" i="3"/>
  <c r="E56" i="3"/>
  <c r="E57" i="3"/>
  <c r="E58" i="3"/>
  <c r="E59" i="3"/>
  <c r="E60" i="3"/>
  <c r="E61" i="3"/>
  <c r="E62" i="3"/>
  <c r="E64" i="3"/>
  <c r="E65" i="3"/>
  <c r="E66" i="3"/>
  <c r="E67" i="3"/>
  <c r="E68" i="3"/>
  <c r="E69" i="3"/>
  <c r="E70" i="3"/>
  <c r="E72" i="3"/>
  <c r="E73" i="3"/>
  <c r="E74" i="3"/>
  <c r="E75" i="3"/>
  <c r="E76" i="3"/>
  <c r="E77" i="3"/>
  <c r="E78" i="3"/>
  <c r="E80" i="3"/>
  <c r="E81" i="3"/>
  <c r="E82" i="3"/>
  <c r="E83" i="3"/>
  <c r="E84" i="3"/>
  <c r="E85" i="3"/>
  <c r="E86" i="3"/>
  <c r="E88" i="3"/>
  <c r="E89" i="3"/>
  <c r="E90" i="3"/>
  <c r="E91" i="3"/>
  <c r="E92" i="3"/>
  <c r="E93" i="3"/>
  <c r="E94" i="3"/>
  <c r="E96" i="3"/>
  <c r="E97" i="3"/>
  <c r="E98" i="3"/>
  <c r="E99" i="3"/>
  <c r="E100" i="3"/>
  <c r="E101" i="3"/>
  <c r="E102" i="3"/>
  <c r="E104" i="3"/>
  <c r="E105" i="3"/>
  <c r="E106" i="3"/>
  <c r="E107" i="3"/>
  <c r="E108" i="3"/>
  <c r="E109" i="3"/>
  <c r="E110" i="3"/>
  <c r="E112" i="3"/>
  <c r="E113" i="3"/>
  <c r="E114" i="3"/>
  <c r="E115" i="3"/>
  <c r="E116" i="3"/>
  <c r="E117" i="3"/>
  <c r="E118" i="3"/>
  <c r="E120" i="3"/>
  <c r="E121" i="3"/>
  <c r="E122" i="3"/>
  <c r="E123" i="3"/>
  <c r="E124" i="3"/>
  <c r="E125" i="3"/>
  <c r="E126" i="3"/>
  <c r="E128" i="3"/>
  <c r="E129" i="3"/>
  <c r="E130" i="3"/>
  <c r="E131" i="3"/>
  <c r="E132" i="3"/>
  <c r="E133" i="3"/>
  <c r="E134" i="3"/>
  <c r="E136" i="3"/>
  <c r="E137" i="3"/>
  <c r="E138" i="3"/>
  <c r="E139" i="3"/>
  <c r="E140" i="3"/>
  <c r="E141" i="3"/>
  <c r="E142" i="3"/>
  <c r="E144" i="3"/>
  <c r="E145" i="3"/>
  <c r="E146" i="3"/>
  <c r="E147" i="3"/>
  <c r="E148" i="3"/>
  <c r="E149" i="3"/>
  <c r="E150" i="3"/>
  <c r="E152" i="3"/>
  <c r="E153" i="3"/>
  <c r="E154" i="3"/>
  <c r="E155" i="3"/>
  <c r="E156" i="3"/>
  <c r="E157" i="3"/>
  <c r="E158" i="3"/>
  <c r="E160" i="3"/>
  <c r="E161" i="3"/>
  <c r="E162" i="3"/>
  <c r="E163" i="3"/>
  <c r="E164" i="3"/>
  <c r="E165" i="3"/>
  <c r="E166" i="3"/>
  <c r="E168" i="3"/>
  <c r="E169" i="3"/>
  <c r="E170" i="3"/>
  <c r="E171" i="3"/>
  <c r="E172" i="3"/>
  <c r="E173" i="3"/>
  <c r="E174" i="3"/>
  <c r="E176" i="3"/>
  <c r="E177" i="3"/>
  <c r="E178" i="3"/>
  <c r="E179" i="3"/>
  <c r="E180" i="3"/>
  <c r="E181" i="3"/>
  <c r="E182" i="3"/>
  <c r="E184" i="3"/>
  <c r="E185" i="3"/>
  <c r="E186" i="3"/>
  <c r="E187" i="3"/>
  <c r="E188" i="3"/>
  <c r="E189" i="3"/>
  <c r="E190" i="3"/>
  <c r="E192" i="3"/>
  <c r="E193" i="3"/>
  <c r="E194" i="3"/>
  <c r="E195" i="3"/>
  <c r="E196" i="3"/>
  <c r="E197" i="3"/>
  <c r="E198" i="3"/>
  <c r="E200" i="3"/>
  <c r="E201" i="3"/>
  <c r="E202" i="3"/>
  <c r="E203" i="3"/>
  <c r="E204" i="3"/>
  <c r="E205" i="3"/>
  <c r="E206" i="3"/>
  <c r="E208" i="3"/>
  <c r="E209" i="3"/>
  <c r="E210" i="3"/>
  <c r="E211" i="3"/>
  <c r="E212" i="3"/>
  <c r="E213" i="3"/>
  <c r="E214" i="3"/>
  <c r="E216" i="3"/>
  <c r="E217" i="3"/>
  <c r="E218" i="3"/>
  <c r="E219" i="3"/>
  <c r="E220" i="3"/>
  <c r="E221" i="3"/>
  <c r="E222" i="3"/>
  <c r="E224" i="3"/>
  <c r="E225" i="3"/>
  <c r="E226" i="3"/>
  <c r="E227" i="3"/>
  <c r="E228" i="3"/>
  <c r="E229" i="3"/>
  <c r="E230" i="3"/>
  <c r="E232" i="3"/>
  <c r="E233" i="3"/>
  <c r="E234" i="3"/>
  <c r="E235" i="3"/>
  <c r="E236" i="3"/>
  <c r="E237" i="3"/>
  <c r="E238" i="3"/>
  <c r="E240" i="3"/>
  <c r="E241" i="3"/>
  <c r="E242" i="3"/>
  <c r="E243" i="3"/>
  <c r="E244" i="3"/>
  <c r="E245" i="3"/>
  <c r="E246" i="3"/>
  <c r="E248" i="3"/>
  <c r="E249" i="3"/>
  <c r="E250" i="3"/>
  <c r="E251" i="3"/>
  <c r="E252" i="3"/>
  <c r="E253" i="3"/>
  <c r="E254" i="3"/>
  <c r="E256" i="3"/>
  <c r="E257" i="3"/>
  <c r="E258" i="3"/>
  <c r="E259" i="3"/>
  <c r="E260" i="3"/>
  <c r="E261" i="3"/>
  <c r="E262" i="3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5" i="4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5" i="1"/>
  <c r="F2" i="1" s="1"/>
  <c r="D2" i="1"/>
  <c r="E2" i="1"/>
  <c r="D3" i="1"/>
  <c r="E3" i="1"/>
  <c r="C3" i="1"/>
  <c r="C2" i="1"/>
  <c r="E263" i="3" l="1"/>
  <c r="E255" i="3"/>
  <c r="E247" i="3"/>
  <c r="E239" i="3"/>
  <c r="E231" i="3"/>
  <c r="E223" i="3"/>
  <c r="E215" i="3"/>
  <c r="E207" i="3"/>
  <c r="E199" i="3"/>
  <c r="E191" i="3"/>
  <c r="E183" i="3"/>
  <c r="E175" i="3"/>
  <c r="E167" i="3"/>
  <c r="E159" i="3"/>
  <c r="E151" i="3"/>
  <c r="E143" i="3"/>
  <c r="E135" i="3"/>
  <c r="E127" i="3"/>
  <c r="E119" i="3"/>
  <c r="E111" i="3"/>
  <c r="E103" i="3"/>
  <c r="E95" i="3"/>
  <c r="E87" i="3"/>
  <c r="E79" i="3"/>
  <c r="E71" i="3"/>
  <c r="E63" i="3"/>
  <c r="E55" i="3"/>
  <c r="E47" i="3"/>
  <c r="E39" i="3"/>
  <c r="E31" i="3"/>
  <c r="E23" i="3"/>
  <c r="E15" i="3"/>
  <c r="F3" i="1"/>
  <c r="B1" i="4" l="1"/>
  <c r="B1" i="1"/>
  <c r="C3" i="4"/>
  <c r="C2" i="4"/>
  <c r="E9" i="3" l="1"/>
  <c r="E11" i="3"/>
  <c r="E10" i="3"/>
  <c r="E8" i="3"/>
  <c r="E7" i="3"/>
  <c r="D4" i="3"/>
  <c r="D3" i="3" s="1"/>
  <c r="D5" i="3"/>
  <c r="D5" i="5" l="1"/>
  <c r="E4" i="3"/>
  <c r="C5" i="3"/>
  <c r="E5" i="3"/>
  <c r="C4" i="3"/>
  <c r="C3" i="3" s="1"/>
  <c r="D10" i="5" l="1"/>
  <c r="D23" i="5"/>
  <c r="D8" i="5"/>
  <c r="D67" i="5"/>
  <c r="D36" i="5"/>
  <c r="D53" i="5"/>
  <c r="D14" i="5"/>
  <c r="D46" i="5" l="1"/>
  <c r="D26" i="5"/>
  <c r="D48" i="5"/>
  <c r="D49" i="5"/>
  <c r="D38" i="5"/>
  <c r="D17" i="5"/>
  <c r="D76" i="5"/>
  <c r="D20" i="5"/>
  <c r="D59" i="5"/>
  <c r="D27" i="5"/>
  <c r="D73" i="5"/>
  <c r="D74" i="5"/>
  <c r="D65" i="5"/>
  <c r="D24" i="5"/>
  <c r="B3" i="5"/>
  <c r="D30" i="5"/>
  <c r="D37" i="5"/>
  <c r="D60" i="5"/>
  <c r="D66" i="5"/>
  <c r="D68" i="5"/>
  <c r="D50" i="5"/>
  <c r="D15" i="5"/>
  <c r="D51" i="5"/>
  <c r="D19" i="5"/>
  <c r="D33" i="5"/>
  <c r="D58" i="5"/>
  <c r="D41" i="5"/>
  <c r="D32" i="5"/>
  <c r="D54" i="5"/>
  <c r="D22" i="5"/>
  <c r="D61" i="5"/>
  <c r="D29" i="5"/>
  <c r="D44" i="5"/>
  <c r="D52" i="5"/>
  <c r="D75" i="5"/>
  <c r="D43" i="5"/>
  <c r="D11" i="5"/>
  <c r="D16" i="5"/>
  <c r="D31" i="5"/>
  <c r="D42" i="5"/>
  <c r="D25" i="5"/>
  <c r="D7" i="5"/>
  <c r="D21" i="5"/>
  <c r="C3" i="5"/>
  <c r="D28" i="5"/>
  <c r="D57" i="5"/>
  <c r="D55" i="5"/>
  <c r="D35" i="5"/>
  <c r="D9" i="5"/>
  <c r="D6" i="5"/>
  <c r="C2" i="5"/>
  <c r="C1" i="5" s="1"/>
  <c r="D70" i="5"/>
  <c r="B2" i="5"/>
  <c r="B1" i="5" s="1"/>
  <c r="D45" i="5"/>
  <c r="D13" i="5"/>
  <c r="D12" i="5"/>
  <c r="D56" i="5"/>
  <c r="D71" i="5"/>
  <c r="D72" i="5"/>
  <c r="D62" i="5"/>
  <c r="D69" i="5"/>
  <c r="D64" i="5"/>
  <c r="D47" i="5"/>
  <c r="D39" i="5"/>
  <c r="D18" i="5"/>
  <c r="D40" i="5"/>
  <c r="D34" i="5"/>
  <c r="D63" i="5"/>
  <c r="D3" i="5" l="1"/>
  <c r="D2" i="5"/>
  <c r="D1" i="5" s="1"/>
</calcChain>
</file>

<file path=xl/sharedStrings.xml><?xml version="1.0" encoding="utf-8"?>
<sst xmlns="http://schemas.openxmlformats.org/spreadsheetml/2006/main" count="481" uniqueCount="270">
  <si>
    <t>Código</t>
  </si>
  <si>
    <t>Nombre</t>
  </si>
  <si>
    <t>Cuenta</t>
  </si>
  <si>
    <t>Diferencia</t>
  </si>
  <si>
    <t>Compra de Uva</t>
  </si>
  <si>
    <t>Compra de Mostos</t>
  </si>
  <si>
    <t>Compra de Vinos Graneles</t>
  </si>
  <si>
    <t>Compras M.P Prod. Enologico</t>
  </si>
  <si>
    <t>Compras M.P Prod. Laboratorio</t>
  </si>
  <si>
    <t>Compra de Producto Terminado</t>
  </si>
  <si>
    <t>Compras Mat. Aux. Corchos</t>
  </si>
  <si>
    <t>Compras Mat. Aux. Capsulas</t>
  </si>
  <si>
    <t>Compras Producto Fitosanitario</t>
  </si>
  <si>
    <t>Compras Otro Prod.Bodega (film, fleje, cinta,...)</t>
  </si>
  <si>
    <t>Compras Embalajes (Cajas)</t>
  </si>
  <si>
    <t>Compras Envases (Botellas)</t>
  </si>
  <si>
    <t>Compras Mat. Aux. Consejo</t>
  </si>
  <si>
    <t>Compras Mat. Aux.Etiqueta</t>
  </si>
  <si>
    <t>Compra Cápsulas</t>
  </si>
  <si>
    <t>Trabajos real. por otras emp.</t>
  </si>
  <si>
    <t>Trabajos real. por otras emp. Agricultor</t>
  </si>
  <si>
    <t>Trabajos real. por otras emp. (no producción uva)</t>
  </si>
  <si>
    <t>Alquiler de cisternas-deposito</t>
  </si>
  <si>
    <t>Renting de Coches</t>
  </si>
  <si>
    <t>Alquiler de maquinaria</t>
  </si>
  <si>
    <t>Arrendamiento local negocio</t>
  </si>
  <si>
    <t>Renting equipos de oficina</t>
  </si>
  <si>
    <t>Alquiler de Oficinas</t>
  </si>
  <si>
    <t>Alquiler instalaciones para uso de empleados</t>
  </si>
  <si>
    <t>Alquiler Terrenos</t>
  </si>
  <si>
    <t>Reparac. y conserv. edificios</t>
  </si>
  <si>
    <t>Reparc. y conserv.instalacione</t>
  </si>
  <si>
    <t>Reparc. y conserv. utillaje</t>
  </si>
  <si>
    <t>Reparc. y conserv. maquinaria</t>
  </si>
  <si>
    <t>Reparc. y cons. barricas, depo</t>
  </si>
  <si>
    <t>Reparc. y conserv.equips infor</t>
  </si>
  <si>
    <t>Reparc. y conserv. vehiculos</t>
  </si>
  <si>
    <t>Reparación y Conservación Varios</t>
  </si>
  <si>
    <t>Asesoramiento Laboral</t>
  </si>
  <si>
    <t>Gastos Analisis de Muestras Corchos</t>
  </si>
  <si>
    <t>Asesoramiento Fiscal y Contab.</t>
  </si>
  <si>
    <t>Gestion de Marcas y Patentes</t>
  </si>
  <si>
    <t>Servicios Juridicos</t>
  </si>
  <si>
    <t>Servicios Prevenc.Riesgos labo</t>
  </si>
  <si>
    <t>Honorarios de Notaria y Registro</t>
  </si>
  <si>
    <t>Servicios de Registradores</t>
  </si>
  <si>
    <t>Servicios de Auditoria</t>
  </si>
  <si>
    <t>Serv.Sist. Calidad y Seguridad</t>
  </si>
  <si>
    <t>Otros servicios</t>
  </si>
  <si>
    <t>Comisiones ventas</t>
  </si>
  <si>
    <t>Asesoría Enológica</t>
  </si>
  <si>
    <t>Gastos Servicios Personal</t>
  </si>
  <si>
    <t>Comisiones Ventas Exportacion</t>
  </si>
  <si>
    <t>Transporte de Ventas</t>
  </si>
  <si>
    <t>Transporte de Compras</t>
  </si>
  <si>
    <t>Transporte de Muestras</t>
  </si>
  <si>
    <t>Transportes Especiales</t>
  </si>
  <si>
    <t>Transportes varios</t>
  </si>
  <si>
    <t>Transporte entre almacenes</t>
  </si>
  <si>
    <t>Transportes exportación</t>
  </si>
  <si>
    <t>Seguro Colectivo Accidentes</t>
  </si>
  <si>
    <t>Seguros Combinada Industrial</t>
  </si>
  <si>
    <t>Seguros de Vehiculos</t>
  </si>
  <si>
    <t>Seguro vida &gt; 45 años</t>
  </si>
  <si>
    <t>Seguro Mantemto Cdto. Export</t>
  </si>
  <si>
    <t>Seguro Médico</t>
  </si>
  <si>
    <t>Seguro Responsabilidad Civil</t>
  </si>
  <si>
    <t>Seguro Campo</t>
  </si>
  <si>
    <t>Seguro Subsidio</t>
  </si>
  <si>
    <t>Seguro Vida</t>
  </si>
  <si>
    <t>Seguro Maquinaria</t>
  </si>
  <si>
    <t>Seguro Administradores y Directivos</t>
  </si>
  <si>
    <t>Servicios bancarios exentos</t>
  </si>
  <si>
    <t>Gastos aval</t>
  </si>
  <si>
    <t>Publicidad</t>
  </si>
  <si>
    <t>Participacion en Ferias</t>
  </si>
  <si>
    <t>Publicid. en Revistas/Periodic</t>
  </si>
  <si>
    <t>Participacion en cursos, catas</t>
  </si>
  <si>
    <t>Publicidad en Internet</t>
  </si>
  <si>
    <t>Promociones</t>
  </si>
  <si>
    <t>Patrocinio concursos/fiestas</t>
  </si>
  <si>
    <t>Gtos visitas/comidas en bodega</t>
  </si>
  <si>
    <t>Otros gtos promocion</t>
  </si>
  <si>
    <t>Diseño de etiquetas</t>
  </si>
  <si>
    <t>Material Publicitario</t>
  </si>
  <si>
    <t>Aportación Marketing</t>
  </si>
  <si>
    <t>Presentaciones de producto, catas</t>
  </si>
  <si>
    <t>Fotografias</t>
  </si>
  <si>
    <t>Campañas de informacion: Jornadas, seminarios, cat</t>
  </si>
  <si>
    <t>Videos</t>
  </si>
  <si>
    <t>Luz</t>
  </si>
  <si>
    <t>Agua</t>
  </si>
  <si>
    <t>Teléfono, fax e Internet</t>
  </si>
  <si>
    <t>Suministro Gasoleo</t>
  </si>
  <si>
    <t>Otros suministros</t>
  </si>
  <si>
    <t>Material oficina</t>
  </si>
  <si>
    <t>Gtos comidas del personal</t>
  </si>
  <si>
    <t>Sellos, certificados, etc.</t>
  </si>
  <si>
    <t>Gastos de viaje del personal</t>
  </si>
  <si>
    <t>Gastos varios</t>
  </si>
  <si>
    <t>Gtos comercializ.(Cons. Regul)</t>
  </si>
  <si>
    <t>Gastos de parking</t>
  </si>
  <si>
    <t>Cuota punto verde</t>
  </si>
  <si>
    <t>Cursos de formacion</t>
  </si>
  <si>
    <t>Gastos Limpieza y Mat. Limpieza</t>
  </si>
  <si>
    <t>Gastos viajes nacional</t>
  </si>
  <si>
    <t>Comisiones clientes nacionales</t>
  </si>
  <si>
    <t>Gastos Suministros Comida</t>
  </si>
  <si>
    <t>Gastos Suministros Varios</t>
  </si>
  <si>
    <t>Seguridad Bodega</t>
  </si>
  <si>
    <t>Gastos Exportación Varios</t>
  </si>
  <si>
    <t>Gastos Analíticas</t>
  </si>
  <si>
    <t>Gastos Viajes Exportación</t>
  </si>
  <si>
    <t>Gastos Mantenimiento Programas</t>
  </si>
  <si>
    <t>Otros Gastos Personal</t>
  </si>
  <si>
    <t>Material laboratorio</t>
  </si>
  <si>
    <t>Material Bodega</t>
  </si>
  <si>
    <t>Gastos Vuelos</t>
  </si>
  <si>
    <t>Licencias Programas Informaticos y dominios</t>
  </si>
  <si>
    <t>Gastos recogida residuos</t>
  </si>
  <si>
    <t>Gastos Documentación Exportacion</t>
  </si>
  <si>
    <t>Gastos Material Proteccion Sanitaria</t>
  </si>
  <si>
    <t>Otros tributos</t>
  </si>
  <si>
    <t>Tasas de Trafico</t>
  </si>
  <si>
    <t>Basuras</t>
  </si>
  <si>
    <t>Impto. bienes inmuebles</t>
  </si>
  <si>
    <t>Impto. Actividades Economicas</t>
  </si>
  <si>
    <t>Impto.Vehiculos tracc.mecanica</t>
  </si>
  <si>
    <t>Licencia de obras</t>
  </si>
  <si>
    <t>Depuracion de aguas</t>
  </si>
  <si>
    <t>Inspección Técnica de Vehículos</t>
  </si>
  <si>
    <t>Ecovidrio</t>
  </si>
  <si>
    <t>Cuota Viñedo</t>
  </si>
  <si>
    <t>Tasas registro industrias</t>
  </si>
  <si>
    <t>Tasas vertido</t>
  </si>
  <si>
    <t>Canon Saneamiento</t>
  </si>
  <si>
    <t>Sueldos y salarios</t>
  </si>
  <si>
    <t>Indemnizaciones</t>
  </si>
  <si>
    <t>S.S. cargo empresa</t>
  </si>
  <si>
    <t>Otros Gastos Sociales</t>
  </si>
  <si>
    <t>Int. deudas otras empresas del grupo</t>
  </si>
  <si>
    <t>Intereses deudas, ent créd</t>
  </si>
  <si>
    <t>Intereses leasing</t>
  </si>
  <si>
    <t>Dif. neg. cambio int. euro</t>
  </si>
  <si>
    <t>Difs. negativas cambio</t>
  </si>
  <si>
    <t>Gastos por redondeo euro</t>
  </si>
  <si>
    <t>Gastos Financieros</t>
  </si>
  <si>
    <t>Cta. redondeo factura</t>
  </si>
  <si>
    <t>Gastos financieros Barricas Renting</t>
  </si>
  <si>
    <t>Gastos financieros Tinas Renting</t>
  </si>
  <si>
    <t>Gastos Financieros Depósitos Cemento</t>
  </si>
  <si>
    <t>Otros gastos financieros</t>
  </si>
  <si>
    <t>Gastos excepcionales</t>
  </si>
  <si>
    <t>Sanciones Administrativas</t>
  </si>
  <si>
    <t>Multas tráfico</t>
  </si>
  <si>
    <t>Recargos</t>
  </si>
  <si>
    <t>Donaciones</t>
  </si>
  <si>
    <t>Dot. Amort. investigación</t>
  </si>
  <si>
    <t>Dot. Amort. Desarrollo</t>
  </si>
  <si>
    <t>Dot. Amort. marcas y patentes</t>
  </si>
  <si>
    <t>Dot. Amort. aplic. informatica</t>
  </si>
  <si>
    <t>Dot. Amort. dchs. replantación</t>
  </si>
  <si>
    <t>Dot.Amort.Inmov.edif. elaborac</t>
  </si>
  <si>
    <t>Dot.Amort.Inmov.edificios adm.</t>
  </si>
  <si>
    <t>Dot.Amort.Inmov.otros edific.</t>
  </si>
  <si>
    <t>Dot. Amort. plantaciones viñas</t>
  </si>
  <si>
    <t>Dot. Amort. instal. téc.agric.</t>
  </si>
  <si>
    <t>Dot. Amort. instal. téc.bodega</t>
  </si>
  <si>
    <t>Dot. Amort. instal elaboración</t>
  </si>
  <si>
    <t>Dot. Amort. instal. lin. embot</t>
  </si>
  <si>
    <t>Dot. Amort. instal. administr</t>
  </si>
  <si>
    <t>Dot. Amort. instal. laboratori</t>
  </si>
  <si>
    <t>Dot. Amort.inst. tec. climatiz</t>
  </si>
  <si>
    <t>Dot. Amort. otras instal. tecn</t>
  </si>
  <si>
    <t>Dot. Amort. maquinaria agricol</t>
  </si>
  <si>
    <t>Dot. Amort. maq. Elaboración</t>
  </si>
  <si>
    <t>Dot. Amort. maq. Embotellado</t>
  </si>
  <si>
    <t>Dot. Amort. utillaje Agricola</t>
  </si>
  <si>
    <t>Dot. Amort. utillaje elaborac</t>
  </si>
  <si>
    <t>Dot. Amort. Barricas</t>
  </si>
  <si>
    <t>Dot. Amort. depositos elaborac</t>
  </si>
  <si>
    <t>Dot. Amort. depositos otro mat</t>
  </si>
  <si>
    <t>Dot. Amort. jaulones</t>
  </si>
  <si>
    <t>Dot. Amort. durmientes</t>
  </si>
  <si>
    <t>Dot. Amort. Barricas provenientes Renting (2016-17</t>
  </si>
  <si>
    <t>Dot.Amort. Tinas madera provenientes de renting</t>
  </si>
  <si>
    <t>Dot.Amort. Dptos. Cemento provenientes de renting</t>
  </si>
  <si>
    <t>Dot. Amort.mobiliario elaborac</t>
  </si>
  <si>
    <t>Dot. Amort.equipos informatico</t>
  </si>
  <si>
    <t>Dot. Amort.mobiliario embotell</t>
  </si>
  <si>
    <t>Dot. Amort.mobiliario laborato</t>
  </si>
  <si>
    <t>Dot. Amort. elem. transp.agric</t>
  </si>
  <si>
    <t>Dot. Amort. elem. transp.comer</t>
  </si>
  <si>
    <t>Dot. Amort. otro inmov. mater</t>
  </si>
  <si>
    <t>Dotac.Prov.Insolv.Trafico</t>
  </si>
  <si>
    <t>Venta artículos tienda</t>
  </si>
  <si>
    <t>Ventas Otros Productos Agrario</t>
  </si>
  <si>
    <t>Ventas Nac. P. Term. Embotella</t>
  </si>
  <si>
    <t>Ventas Nac. P.Term. graneles</t>
  </si>
  <si>
    <t>Ventas Int. P. Term. Embotella</t>
  </si>
  <si>
    <t>Ventas UE. P. Term. Embotellad</t>
  </si>
  <si>
    <t>Ventas Prod. Semit. Graneles</t>
  </si>
  <si>
    <t>Ventas Otros Prod. Semit.</t>
  </si>
  <si>
    <t>Ventas de subprod Vinificación</t>
  </si>
  <si>
    <t>Ventas embalajes</t>
  </si>
  <si>
    <t>Prestación servicios</t>
  </si>
  <si>
    <t>Portes</t>
  </si>
  <si>
    <t>Regularización recogida de Residuos Vinícolas</t>
  </si>
  <si>
    <t>Servicios nacionales</t>
  </si>
  <si>
    <t>Servicios intl. (no ue)</t>
  </si>
  <si>
    <t>Visita + Cata Turista</t>
  </si>
  <si>
    <t>Aloj. + Desay. Single Turista</t>
  </si>
  <si>
    <t>Aloj. + Desay. Doble Turista</t>
  </si>
  <si>
    <t>Almuerzo en Bodega Turista</t>
  </si>
  <si>
    <t>Cena en Bodega Turista</t>
  </si>
  <si>
    <t>Fijo Visita Fin de Semana</t>
  </si>
  <si>
    <t>Pack Cliente Especial</t>
  </si>
  <si>
    <t>Alquiler Finca</t>
  </si>
  <si>
    <t>Aloj. + Desay. Single Comercial</t>
  </si>
  <si>
    <t>Aloj. + Desay. Doble Comercial</t>
  </si>
  <si>
    <t>Almuerzo en Bodega Comercial</t>
  </si>
  <si>
    <t>Cena en Bodega Comercial</t>
  </si>
  <si>
    <t>Copa Cata</t>
  </si>
  <si>
    <t>Pack esp. alquiler Palacete Completo</t>
  </si>
  <si>
    <t>Dto. ventas PP mercaderías</t>
  </si>
  <si>
    <t>Variación productos semiterm.</t>
  </si>
  <si>
    <t>Subvenciones oficiales explota</t>
  </si>
  <si>
    <t>Ingresos por servicios prestados al personal</t>
  </si>
  <si>
    <t>Servicios diversos</t>
  </si>
  <si>
    <t>Dif. pos. cambio int./euro</t>
  </si>
  <si>
    <t>Dif. positivas cambio</t>
  </si>
  <si>
    <t>Ingresos redondeo euro</t>
  </si>
  <si>
    <t>Difs. pos. liquidación</t>
  </si>
  <si>
    <t>Otros ingresos financieros</t>
  </si>
  <si>
    <t>Bfcios inmov. material</t>
  </si>
  <si>
    <t>Ingresos excepcionales</t>
  </si>
  <si>
    <t>Reversión deterioro Credito Operaciones Comerciale</t>
  </si>
  <si>
    <t>Grupo 3 Dig.</t>
  </si>
  <si>
    <t>Nombre Cuenta</t>
  </si>
  <si>
    <t>Compras Champán y Aceites</t>
  </si>
  <si>
    <t>Trabajos real. por otras emp. Agricultura</t>
  </si>
  <si>
    <t>Wineries for Climate Protection</t>
  </si>
  <si>
    <t>Seguro de Credito GVMV</t>
  </si>
  <si>
    <t>Seguridad Palacete</t>
  </si>
  <si>
    <t>Gastos Exportación Jordi Viñals</t>
  </si>
  <si>
    <t>Gastos Exportación Diana Fernández</t>
  </si>
  <si>
    <t>Gastos Exportación Eduardo Pelayo</t>
  </si>
  <si>
    <t>Contratos Mantenimiento Maquinaria e Instalaciones</t>
  </si>
  <si>
    <t>Dot.Amort. Renting Barricas (compras 2018,LaCaixa)</t>
  </si>
  <si>
    <t>Dot.Amort. Renting Barricas (compras 2018,H&amp;A Rent</t>
  </si>
  <si>
    <t>Dot.Amort. Renting Barricas (compras 2019,H&amp;A Rent</t>
  </si>
  <si>
    <t>Dot.Amort. Renting Barricas (compras 2019,LaCaixa)</t>
  </si>
  <si>
    <t>Dot.Amort. Renting Barricas (compras 2020,LaCaixa)</t>
  </si>
  <si>
    <t>Dot.Amort. Renting Barricas (compras 2020,H&amp;A Rent</t>
  </si>
  <si>
    <t>Dot.Amort. Renting Barricas (compras 2021,LaCaixa)</t>
  </si>
  <si>
    <t>Dot.Amort. Renting Barricas (compras 2022,LaCaixa)</t>
  </si>
  <si>
    <t>Ventas Mer Nac Champán y Aceites</t>
  </si>
  <si>
    <t>Ventas Mer Int. Champán y Aceites</t>
  </si>
  <si>
    <t>Ventas Mer UE. Champán y Aceites</t>
  </si>
  <si>
    <t>Aperitivo VIP PALACETE</t>
  </si>
  <si>
    <t>Debe</t>
  </si>
  <si>
    <t>Haber</t>
  </si>
  <si>
    <t>Saldo</t>
  </si>
  <si>
    <t>Concilia.</t>
  </si>
  <si>
    <t>Gastos publicidad y eventos DUFRY</t>
  </si>
  <si>
    <t>Int. de Deudas I.E. Varma, S.L.</t>
  </si>
  <si>
    <t>Pérdidas inmov. Mat.</t>
  </si>
  <si>
    <t>Gpo. 3 Dig.</t>
  </si>
  <si>
    <t>REAL 2022</t>
  </si>
  <si>
    <t>Presupuesto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</si>
</sst>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8" formatCode="#,##0.00\ &quot;€&quot;;[Red]\-#,##0.00\ &quot;€&quot;"/>
    <numFmt numFmtId="164" formatCode="#,##0.00_ ;[Red]\-#,##0.00\ "/>
    <numFmt numFmtId="165" formatCode="0_ ;[Red]\-0\ "/>
    <numFmt numFmtId="166" formatCode="#,##0.00\ [$€-1];[Red]\-#,##0.00\ [$€-1]"/>
  </numFmts>
  <fonts count="6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name val="Calibri"/>
      <family val="2"/>
      <scheme val="minor"/>
    </font>
    <font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49" fontId="0" fillId="0" borderId="0" xfId="0" applyNumberFormat="1"/>
    <xf numFmtId="40" fontId="1" fillId="3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4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6" fontId="1" fillId="0" borderId="0" xfId="0" applyNumberFormat="1" applyFont="1" applyAlignment="1">
      <alignment horizontal="center"/>
    </xf>
    <xf numFmtId="6" fontId="2" fillId="0" borderId="0" xfId="0" applyNumberFormat="1" applyFont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6" fontId="0" fillId="5" borderId="0" xfId="0" applyNumberFormat="1" applyFill="1" applyAlignment="1">
      <alignment vertical="center"/>
    </xf>
    <xf numFmtId="6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8" fontId="0" fillId="0" borderId="0" xfId="0" applyNumberFormat="1" applyFill="1" applyAlignment="1">
      <alignment vertical="center"/>
    </xf>
    <xf numFmtId="8" fontId="0" fillId="0" borderId="0" xfId="0" applyNumberFormat="1" applyAlignment="1">
      <alignment vertical="center"/>
    </xf>
  </cellXfs>
  <cellStyles count="1">
    <cellStyle name="Normal" xfId="0" builtinId="0"/>
  </cellStyles>
  <dxfs count="31">
    <dxf>
      <font>
        <color theme="0" tint="-0.34998626667073579"/>
      </font>
    </dxf>
    <dxf>
      <numFmt numFmtId="12" formatCode="#,##0.00\ &quot;€&quot;;[Red]\-#,##0.00\ &quot;€&quot;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color theme="0" tint="-0.34998626667073579"/>
      </font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</font>
      <numFmt numFmtId="10" formatCode="#,##0\ &quot;€&quot;;[Red]\-#,##0\ &quot;€&quot;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10" formatCode="#,##0\ &quot;€&quot;;[Red]\-#,##0\ &quot;€&quot;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</dxf>
    <dxf>
      <numFmt numFmtId="10" formatCode="#,##0\ &quot;€&quot;;[Red]\-#,##0\ &quot;€&quot;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  <alignment vertical="center" textRotation="0" wrapText="0" indent="0" justifyLastLine="0" shrinkToFit="0" readingOrder="0"/>
    </dxf>
    <dxf>
      <font>
        <b/>
      </font>
      <numFmt numFmtId="164" formatCode="#,##0.00_ ;[Red]\-#,##0.00\ "/>
      <fill>
        <patternFill patternType="solid">
          <fgColor indexed="64"/>
          <bgColor theme="0" tint="-0.14999847407452621"/>
        </patternFill>
      </fill>
      <alignment vertical="center" textRotation="0" wrapText="0" indent="0" justifyLastLine="0" shrinkToFit="0" readingOrder="0"/>
    </dxf>
    <dxf>
      <numFmt numFmtId="164" formatCode="#,##0.00_ ;[Red]\-#,##0.00\ 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numFmt numFmtId="164" formatCode="#,##0.00_ ;[Red]\-#,##0.00\ 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80867F-CFE3-4956-84A6-1D5BEF962EDB}" name="TBSSReal" displayName="TBSSReal" ref="A4:G212" totalsRowShown="0" headerRowDxfId="16" dataDxfId="4">
  <autoFilter ref="A4:G212" xr:uid="{00000000-0009-0000-0100-000001000000}"/>
  <tableColumns count="7">
    <tableColumn id="1" xr3:uid="{487166B6-621C-4F76-B170-DF18FD2F9196}" name="Código" dataDxfId="10"/>
    <tableColumn id="2" xr3:uid="{99C56448-7F35-4D4F-83E6-31EE1A26DC40}" name="Nombre" dataDxfId="9"/>
    <tableColumn id="4" xr3:uid="{77A7FCB9-7319-4C9F-884F-A0225487E0C8}" name="Debe" dataDxfId="8"/>
    <tableColumn id="5" xr3:uid="{6454310E-E0B9-4E5F-8F90-D094A3C7C61D}" name="Haber" dataDxfId="7"/>
    <tableColumn id="3" xr3:uid="{A65DC63D-7D0F-4C16-8FFC-F78E0150C64F}" name="Saldo" dataDxfId="6"/>
    <tableColumn id="6" xr3:uid="{250D45D9-182A-4171-9209-F9406729DD0D}" name="Concilia." dataDxfId="5">
      <calculatedColumnFormula>(TBSSReal[[#This Row],[Debe]]-TBSSReal[[#This Row],[Haber]])-TBSSReal[[#This Row],[Saldo]]</calculatedColumnFormula>
    </tableColumn>
    <tableColumn id="7" xr3:uid="{E6E224B6-9FDC-471D-ADA8-DB2CAC4369E8}" name="Gpo. 3 Dig." dataDxfId="3">
      <calculatedColumnFormula>VALUE(LEFT(TBSSReal[[#This Row],[Código]],3))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E1B941-B967-4086-8DEC-FE42B450A415}" name="TBSSPptos" displayName="TBSSPptos" ref="A4:D256" totalsRowShown="0" headerRowDxfId="15" dataDxfId="11">
  <autoFilter ref="A4:D256" xr:uid="{00000000-0009-0000-0100-000001000000}"/>
  <tableColumns count="4">
    <tableColumn id="1" xr3:uid="{D210F845-50DB-43CF-A4B6-719702470CBD}" name="Código" dataDxfId="13"/>
    <tableColumn id="2" xr3:uid="{9E22F2C7-B487-471C-B8DA-F20077A6501F}" name="Nombre" dataDxfId="12"/>
    <tableColumn id="3" xr3:uid="{C1BBCF5A-C23C-41D3-8660-6B4D5652C037}" name="Saldo" dataDxfId="1"/>
    <tableColumn id="7" xr3:uid="{38354956-82FE-4296-BC1B-45E5446AD576}" name="Gpo. 3 Dig." dataDxfId="2">
      <calculatedColumnFormula>VALUE(LEFT(TBSSPptos[[#This Row],[Código]],3))</calculatedColumnFormula>
    </tableColumn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4DAC31-4E49-4694-B8DA-44BF96344E6E}" name="TComparativa" displayName="TComparativa" ref="A6:F263" totalsRowShown="0" headerRowDxfId="30" dataDxfId="29">
  <autoFilter ref="A6:F263" xr:uid="{154DAC31-4E49-4694-B8DA-44BF96344E6E}"/>
  <tableColumns count="6">
    <tableColumn id="1" xr3:uid="{84B774CC-033E-4EF5-9B84-C1BEA4373629}" name="Cuenta" dataDxfId="28"/>
    <tableColumn id="2" xr3:uid="{87FDF145-9FD4-4A6C-A981-2B488D8DF0E4}" name="Nombre Cuenta" dataDxfId="27">
      <calculatedColumnFormula>IFERROR(INDEX(TBSSReal[Nombre],MATCH(TComparativa[[#This Row],[Cuenta]],TBSSReal[Código],0),1),NDEX(TBSSPptos[Nombre],MATCH(TComparativa[[#This Row],[Cuenta]],TBSSPptos[Código],0),1))</calculatedColumnFormula>
    </tableColumn>
    <tableColumn id="4" xr3:uid="{0ECA660C-9CE0-40F0-AA60-0F37B37BAD65}" name="REAL 2022" dataDxfId="26">
      <calculatedColumnFormula>IFERROR(INDEX(TBSSReal[Saldo],MATCH(TComparativa[[#This Row],[Cuenta]],TBSSReal[Código],0),1),0)</calculatedColumnFormula>
    </tableColumn>
    <tableColumn id="5" xr3:uid="{DF0A58A8-4D4D-45B9-82A5-A8FA26803CDE}" name="Presupuesto 2022" dataDxfId="25">
      <calculatedColumnFormula>IFERROR(INDEX(TBSSPptos[Saldo],MATCH(TComparativa[[#This Row],[Cuenta]],TBSSPptos[Código],0),1),0)</calculatedColumnFormula>
    </tableColumn>
    <tableColumn id="6" xr3:uid="{288E5EF0-D21D-4A33-87D3-A5163A548A21}" name="Diferencia" dataDxfId="24">
      <calculatedColumnFormula>TComparativa[[#This Row],[Presupuesto 2022]]-TComparativa[[#This Row],[REAL 2022]]</calculatedColumnFormula>
    </tableColumn>
    <tableColumn id="3" xr3:uid="{4D181E3B-7548-4209-BC56-D5C9F274E50D}" name="Grupo 3 Dig." dataDxfId="23">
      <calculatedColumnFormula>VALUE(LEFT(TComparativa[[#This Row],[Cuenta]],3))</calculatedColumnFormula>
    </tableColumn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88D2BE1-FCD6-4606-A157-82F6F61ADC65}" name="TCompResumen" displayName="TCompResumen" ref="A4:D76" totalsRowShown="0" headerRowDxfId="22" dataDxfId="21">
  <autoFilter ref="A4:D76" xr:uid="{5EEB0BEB-55C0-4948-91B8-7B76FAFBEA66}"/>
  <tableColumns count="4">
    <tableColumn id="1" xr3:uid="{535B505D-D178-4FE9-BDD3-C10234BC8E8B}" name="Grupo 3 Dig." dataDxfId="20"/>
    <tableColumn id="2" xr3:uid="{F6372EE6-AC25-46E0-B5DA-8C3F2E4B5B64}" name="REAL 2022" dataDxfId="19">
      <calculatedColumnFormula>SUMIF(TComparativa[Grupo 3 Dig.],TCompResumen[[#This Row],[Grupo 3 Dig.]],TComparativa[REAL 2022])</calculatedColumnFormula>
    </tableColumn>
    <tableColumn id="3" xr3:uid="{2C0761EB-1FF1-46A0-A423-DF4B0511D66A}" name="Presupuesto 2022" dataDxfId="18">
      <calculatedColumnFormula>SUMIF(TComparativa[Grupo 3 Dig.],TCompResumen[[#This Row],[Grupo 3 Dig.]],TComparativa[Presupuesto 2022])</calculatedColumnFormula>
    </tableColumn>
    <tableColumn id="4" xr3:uid="{FABE2964-AD35-49A5-B970-A4F10D707DC2}" name="Diferencia" dataDxfId="17">
      <calculatedColumnFormula>C5-B5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0417F-13ED-4380-B2CD-100AAB9BCB89}">
  <sheetPr codeName="Sheet3"/>
  <dimension ref="A1:Q212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defaultColWidth="11.42578125" defaultRowHeight="15" x14ac:dyDescent="0.25"/>
  <cols>
    <col min="1" max="1" width="9.42578125" bestFit="1" customWidth="1"/>
    <col min="2" max="2" width="48.85546875" bestFit="1" customWidth="1"/>
    <col min="3" max="5" width="15" bestFit="1" customWidth="1"/>
  </cols>
  <sheetData>
    <row r="1" spans="1:17" x14ac:dyDescent="0.25">
      <c r="B1" s="5" t="str">
        <f>"Ene-Dic "&amp;B2&amp;" Real"</f>
        <v>Ene-Dic 2022 Real</v>
      </c>
    </row>
    <row r="2" spans="1:17" x14ac:dyDescent="0.25">
      <c r="B2" s="12">
        <v>2022</v>
      </c>
      <c r="C2" s="1">
        <f>SUM(TBSSReal[Debe])</f>
        <v>9453125.4700000007</v>
      </c>
      <c r="D2" s="1">
        <f>SUM(TBSSReal[Haber])</f>
        <v>9219582.1200000048</v>
      </c>
      <c r="E2" s="1">
        <f>SUM(TBSSReal[Saldo])</f>
        <v>233543.35000000073</v>
      </c>
      <c r="F2" s="1">
        <f>SUM(TBSSReal[Concilia.])</f>
        <v>0</v>
      </c>
    </row>
    <row r="3" spans="1:17" x14ac:dyDescent="0.25">
      <c r="C3" s="2">
        <f>SUBTOTAL(109,TBSSReal[Debe])</f>
        <v>9453125.4700000007</v>
      </c>
      <c r="D3" s="2">
        <f>SUBTOTAL(109,TBSSReal[Haber])</f>
        <v>9219582.1200000048</v>
      </c>
      <c r="E3" s="2">
        <f>SUBTOTAL(109,TBSSReal[Saldo])</f>
        <v>233543.35000000073</v>
      </c>
      <c r="F3" s="2">
        <f>SUBTOTAL(109,TBSSReal[Concilia.])</f>
        <v>0</v>
      </c>
    </row>
    <row r="4" spans="1:17" x14ac:dyDescent="0.25">
      <c r="A4" s="19" t="s">
        <v>0</v>
      </c>
      <c r="B4" s="19" t="s">
        <v>1</v>
      </c>
      <c r="C4" s="19" t="s">
        <v>260</v>
      </c>
      <c r="D4" s="19" t="s">
        <v>261</v>
      </c>
      <c r="E4" s="19" t="s">
        <v>262</v>
      </c>
      <c r="F4" s="22" t="s">
        <v>263</v>
      </c>
      <c r="G4" s="27" t="s">
        <v>267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13">
        <v>6000002</v>
      </c>
      <c r="B5" s="24" t="s">
        <v>239</v>
      </c>
      <c r="C5" s="25">
        <v>46128.160000000003</v>
      </c>
      <c r="D5" s="25"/>
      <c r="E5" s="25">
        <v>46128.160000000003</v>
      </c>
      <c r="F5" s="21">
        <f>(TBSSReal[[#This Row],[Debe]]-TBSSReal[[#This Row],[Haber]])-TBSSReal[[#This Row],[Saldo]]</f>
        <v>0</v>
      </c>
      <c r="G5" s="28">
        <f>VALUE(LEFT(TBSSReal[[#This Row],[Código]],3))</f>
        <v>600</v>
      </c>
    </row>
    <row r="6" spans="1:17" x14ac:dyDescent="0.25">
      <c r="A6" s="13">
        <v>6010001</v>
      </c>
      <c r="B6" s="24" t="s">
        <v>4</v>
      </c>
      <c r="C6" s="25">
        <v>1908120.75</v>
      </c>
      <c r="D6" s="25">
        <v>682865.8</v>
      </c>
      <c r="E6" s="25">
        <v>1225254.95</v>
      </c>
      <c r="F6" s="21">
        <f>(TBSSReal[[#This Row],[Debe]]-TBSSReal[[#This Row],[Haber]])-TBSSReal[[#This Row],[Saldo]]</f>
        <v>0</v>
      </c>
      <c r="G6" s="28">
        <f>VALUE(LEFT(TBSSReal[[#This Row],[Código]],3))</f>
        <v>601</v>
      </c>
    </row>
    <row r="7" spans="1:17" x14ac:dyDescent="0.25">
      <c r="A7" s="13">
        <v>6010002</v>
      </c>
      <c r="B7" s="24" t="s">
        <v>5</v>
      </c>
      <c r="C7" s="25">
        <v>102667.5</v>
      </c>
      <c r="D7" s="25">
        <v>2281.5</v>
      </c>
      <c r="E7" s="25">
        <v>100386</v>
      </c>
      <c r="F7" s="21">
        <f>(TBSSReal[[#This Row],[Debe]]-TBSSReal[[#This Row],[Haber]])-TBSSReal[[#This Row],[Saldo]]</f>
        <v>0</v>
      </c>
      <c r="G7" s="28">
        <f>VALUE(LEFT(TBSSReal[[#This Row],[Código]],3))</f>
        <v>601</v>
      </c>
    </row>
    <row r="8" spans="1:17" x14ac:dyDescent="0.25">
      <c r="A8" s="13">
        <v>6010003</v>
      </c>
      <c r="B8" s="24" t="s">
        <v>6</v>
      </c>
      <c r="C8" s="25">
        <v>96880</v>
      </c>
      <c r="D8" s="25"/>
      <c r="E8" s="25">
        <v>96880</v>
      </c>
      <c r="F8" s="21">
        <f>(TBSSReal[[#This Row],[Debe]]-TBSSReal[[#This Row],[Haber]])-TBSSReal[[#This Row],[Saldo]]</f>
        <v>0</v>
      </c>
      <c r="G8" s="28">
        <f>VALUE(LEFT(TBSSReal[[#This Row],[Código]],3))</f>
        <v>601</v>
      </c>
    </row>
    <row r="9" spans="1:17" x14ac:dyDescent="0.25">
      <c r="A9" s="13">
        <v>6010005</v>
      </c>
      <c r="B9" s="24" t="s">
        <v>7</v>
      </c>
      <c r="C9" s="25">
        <v>112394.44</v>
      </c>
      <c r="D9" s="25">
        <v>20514.8</v>
      </c>
      <c r="E9" s="25">
        <v>91879.64</v>
      </c>
      <c r="F9" s="21">
        <f>(TBSSReal[[#This Row],[Debe]]-TBSSReal[[#This Row],[Haber]])-TBSSReal[[#This Row],[Saldo]]</f>
        <v>0</v>
      </c>
      <c r="G9" s="28">
        <f>VALUE(LEFT(TBSSReal[[#This Row],[Código]],3))</f>
        <v>601</v>
      </c>
    </row>
    <row r="10" spans="1:17" x14ac:dyDescent="0.25">
      <c r="A10" s="13">
        <v>6010006</v>
      </c>
      <c r="B10" s="24" t="s">
        <v>8</v>
      </c>
      <c r="C10" s="25">
        <v>1291.4000000000001</v>
      </c>
      <c r="D10" s="25"/>
      <c r="E10" s="25">
        <v>1291.4000000000001</v>
      </c>
      <c r="F10" s="21">
        <f>(TBSSReal[[#This Row],[Debe]]-TBSSReal[[#This Row],[Haber]])-TBSSReal[[#This Row],[Saldo]]</f>
        <v>0</v>
      </c>
      <c r="G10" s="28">
        <f>VALUE(LEFT(TBSSReal[[#This Row],[Código]],3))</f>
        <v>601</v>
      </c>
    </row>
    <row r="11" spans="1:17" x14ac:dyDescent="0.25">
      <c r="A11" s="13">
        <v>6010007</v>
      </c>
      <c r="B11" s="24" t="s">
        <v>9</v>
      </c>
      <c r="C11" s="25">
        <v>5006.68</v>
      </c>
      <c r="D11" s="25"/>
      <c r="E11" s="25">
        <v>5006.68</v>
      </c>
      <c r="F11" s="21">
        <f>(TBSSReal[[#This Row],[Debe]]-TBSSReal[[#This Row],[Haber]])-TBSSReal[[#This Row],[Saldo]]</f>
        <v>0</v>
      </c>
      <c r="G11" s="28">
        <f>VALUE(LEFT(TBSSReal[[#This Row],[Código]],3))</f>
        <v>601</v>
      </c>
    </row>
    <row r="12" spans="1:17" x14ac:dyDescent="0.25">
      <c r="A12" s="13">
        <v>6020000</v>
      </c>
      <c r="B12" s="24" t="s">
        <v>10</v>
      </c>
      <c r="C12" s="25">
        <v>268708.19</v>
      </c>
      <c r="D12" s="25">
        <v>20938.53</v>
      </c>
      <c r="E12" s="25">
        <v>247769.66</v>
      </c>
      <c r="F12" s="21">
        <f>(TBSSReal[[#This Row],[Debe]]-TBSSReal[[#This Row],[Haber]])-TBSSReal[[#This Row],[Saldo]]</f>
        <v>0</v>
      </c>
      <c r="G12" s="28">
        <f>VALUE(LEFT(TBSSReal[[#This Row],[Código]],3))</f>
        <v>602</v>
      </c>
    </row>
    <row r="13" spans="1:17" x14ac:dyDescent="0.25">
      <c r="A13" s="13">
        <v>6020001</v>
      </c>
      <c r="B13" s="24" t="s">
        <v>11</v>
      </c>
      <c r="C13" s="25">
        <v>62119.88</v>
      </c>
      <c r="D13" s="25"/>
      <c r="E13" s="25">
        <v>62119.88</v>
      </c>
      <c r="F13" s="21">
        <f>(TBSSReal[[#This Row],[Debe]]-TBSSReal[[#This Row],[Haber]])-TBSSReal[[#This Row],[Saldo]]</f>
        <v>0</v>
      </c>
      <c r="G13" s="28">
        <f>VALUE(LEFT(TBSSReal[[#This Row],[Código]],3))</f>
        <v>602</v>
      </c>
    </row>
    <row r="14" spans="1:17" x14ac:dyDescent="0.25">
      <c r="A14" s="13">
        <v>6020004</v>
      </c>
      <c r="B14" s="24" t="s">
        <v>12</v>
      </c>
      <c r="C14" s="25">
        <v>109600.9</v>
      </c>
      <c r="D14" s="25">
        <v>49.97</v>
      </c>
      <c r="E14" s="25">
        <v>109550.93</v>
      </c>
      <c r="F14" s="21">
        <f>(TBSSReal[[#This Row],[Debe]]-TBSSReal[[#This Row],[Haber]])-TBSSReal[[#This Row],[Saldo]]</f>
        <v>0</v>
      </c>
      <c r="G14" s="28">
        <f>VALUE(LEFT(TBSSReal[[#This Row],[Código]],3))</f>
        <v>602</v>
      </c>
    </row>
    <row r="15" spans="1:17" x14ac:dyDescent="0.25">
      <c r="A15" s="13">
        <v>6020005</v>
      </c>
      <c r="B15" s="24" t="s">
        <v>13</v>
      </c>
      <c r="C15" s="25">
        <v>27843.21</v>
      </c>
      <c r="D15" s="25">
        <v>16741.900000000001</v>
      </c>
      <c r="E15" s="25">
        <v>11101.309999999998</v>
      </c>
      <c r="F15" s="21">
        <f>(TBSSReal[[#This Row],[Debe]]-TBSSReal[[#This Row],[Haber]])-TBSSReal[[#This Row],[Saldo]]</f>
        <v>0</v>
      </c>
      <c r="G15" s="28">
        <f>VALUE(LEFT(TBSSReal[[#This Row],[Código]],3))</f>
        <v>602</v>
      </c>
    </row>
    <row r="16" spans="1:17" x14ac:dyDescent="0.25">
      <c r="A16" s="13">
        <v>6020006</v>
      </c>
      <c r="B16" s="24" t="s">
        <v>14</v>
      </c>
      <c r="C16" s="25">
        <v>333047.05</v>
      </c>
      <c r="D16" s="25">
        <v>11746.47</v>
      </c>
      <c r="E16" s="25">
        <v>321300.58</v>
      </c>
      <c r="F16" s="21">
        <f>(TBSSReal[[#This Row],[Debe]]-TBSSReal[[#This Row],[Haber]])-TBSSReal[[#This Row],[Saldo]]</f>
        <v>0</v>
      </c>
      <c r="G16" s="28">
        <f>VALUE(LEFT(TBSSReal[[#This Row],[Código]],3))</f>
        <v>602</v>
      </c>
    </row>
    <row r="17" spans="1:7" x14ac:dyDescent="0.25">
      <c r="A17" s="13">
        <v>6020007</v>
      </c>
      <c r="B17" s="24" t="s">
        <v>15</v>
      </c>
      <c r="C17" s="25">
        <v>542350.65</v>
      </c>
      <c r="D17" s="25">
        <v>37896.58</v>
      </c>
      <c r="E17" s="25">
        <v>504454.07</v>
      </c>
      <c r="F17" s="21">
        <f>(TBSSReal[[#This Row],[Debe]]-TBSSReal[[#This Row],[Haber]])-TBSSReal[[#This Row],[Saldo]]</f>
        <v>0</v>
      </c>
      <c r="G17" s="28">
        <f>VALUE(LEFT(TBSSReal[[#This Row],[Código]],3))</f>
        <v>602</v>
      </c>
    </row>
    <row r="18" spans="1:7" x14ac:dyDescent="0.25">
      <c r="A18" s="13">
        <v>6020008</v>
      </c>
      <c r="B18" s="24" t="s">
        <v>16</v>
      </c>
      <c r="C18" s="25">
        <v>42525.97</v>
      </c>
      <c r="D18" s="25">
        <v>3.24</v>
      </c>
      <c r="E18" s="25">
        <v>42522.73</v>
      </c>
      <c r="F18" s="21">
        <f>(TBSSReal[[#This Row],[Debe]]-TBSSReal[[#This Row],[Haber]])-TBSSReal[[#This Row],[Saldo]]</f>
        <v>0</v>
      </c>
      <c r="G18" s="28">
        <f>VALUE(LEFT(TBSSReal[[#This Row],[Código]],3))</f>
        <v>602</v>
      </c>
    </row>
    <row r="19" spans="1:7" x14ac:dyDescent="0.25">
      <c r="A19" s="13">
        <v>6020009</v>
      </c>
      <c r="B19" s="24" t="s">
        <v>17</v>
      </c>
      <c r="C19" s="25">
        <v>171738.55</v>
      </c>
      <c r="D19" s="25">
        <v>7957.87</v>
      </c>
      <c r="E19" s="25">
        <v>163780.68</v>
      </c>
      <c r="F19" s="21">
        <f>(TBSSReal[[#This Row],[Debe]]-TBSSReal[[#This Row],[Haber]])-TBSSReal[[#This Row],[Saldo]]</f>
        <v>0</v>
      </c>
      <c r="G19" s="28">
        <f>VALUE(LEFT(TBSSReal[[#This Row],[Código]],3))</f>
        <v>602</v>
      </c>
    </row>
    <row r="20" spans="1:7" x14ac:dyDescent="0.25">
      <c r="A20" s="13">
        <v>6020011</v>
      </c>
      <c r="B20" s="24" t="s">
        <v>18</v>
      </c>
      <c r="C20" s="25">
        <v>58.26</v>
      </c>
      <c r="D20" s="25"/>
      <c r="E20" s="25">
        <v>58.26</v>
      </c>
      <c r="F20" s="21">
        <f>(TBSSReal[[#This Row],[Debe]]-TBSSReal[[#This Row],[Haber]])-TBSSReal[[#This Row],[Saldo]]</f>
        <v>0</v>
      </c>
      <c r="G20" s="28">
        <f>VALUE(LEFT(TBSSReal[[#This Row],[Código]],3))</f>
        <v>602</v>
      </c>
    </row>
    <row r="21" spans="1:7" x14ac:dyDescent="0.25">
      <c r="A21" s="13">
        <v>6070000</v>
      </c>
      <c r="B21" s="24" t="s">
        <v>19</v>
      </c>
      <c r="C21" s="25">
        <v>398290.83</v>
      </c>
      <c r="D21" s="25">
        <v>1232</v>
      </c>
      <c r="E21" s="25">
        <v>397058.83</v>
      </c>
      <c r="F21" s="21">
        <f>(TBSSReal[[#This Row],[Debe]]-TBSSReal[[#This Row],[Haber]])-TBSSReal[[#This Row],[Saldo]]</f>
        <v>0</v>
      </c>
      <c r="G21" s="28">
        <f>VALUE(LEFT(TBSSReal[[#This Row],[Código]],3))</f>
        <v>607</v>
      </c>
    </row>
    <row r="22" spans="1:7" x14ac:dyDescent="0.25">
      <c r="A22" s="13">
        <v>6070001</v>
      </c>
      <c r="B22" s="24" t="s">
        <v>240</v>
      </c>
      <c r="C22" s="25">
        <v>34764.6</v>
      </c>
      <c r="D22" s="25"/>
      <c r="E22" s="25">
        <v>34764.6</v>
      </c>
      <c r="F22" s="21">
        <f>(TBSSReal[[#This Row],[Debe]]-TBSSReal[[#This Row],[Haber]])-TBSSReal[[#This Row],[Saldo]]</f>
        <v>0</v>
      </c>
      <c r="G22" s="28">
        <f>VALUE(LEFT(TBSSReal[[#This Row],[Código]],3))</f>
        <v>607</v>
      </c>
    </row>
    <row r="23" spans="1:7" x14ac:dyDescent="0.25">
      <c r="A23" s="13">
        <v>6070002</v>
      </c>
      <c r="B23" s="24" t="s">
        <v>21</v>
      </c>
      <c r="C23" s="25">
        <v>5852.8</v>
      </c>
      <c r="D23" s="25"/>
      <c r="E23" s="25">
        <v>5852.8</v>
      </c>
      <c r="F23" s="21">
        <f>(TBSSReal[[#This Row],[Debe]]-TBSSReal[[#This Row],[Haber]])-TBSSReal[[#This Row],[Saldo]]</f>
        <v>0</v>
      </c>
      <c r="G23" s="28">
        <f>VALUE(LEFT(TBSSReal[[#This Row],[Código]],3))</f>
        <v>607</v>
      </c>
    </row>
    <row r="24" spans="1:7" x14ac:dyDescent="0.25">
      <c r="A24" s="13">
        <v>6210001</v>
      </c>
      <c r="B24" s="24" t="s">
        <v>22</v>
      </c>
      <c r="C24" s="25">
        <v>6000</v>
      </c>
      <c r="D24" s="25"/>
      <c r="E24" s="25">
        <v>6000</v>
      </c>
      <c r="F24" s="21">
        <f>(TBSSReal[[#This Row],[Debe]]-TBSSReal[[#This Row],[Haber]])-TBSSReal[[#This Row],[Saldo]]</f>
        <v>0</v>
      </c>
      <c r="G24" s="28">
        <f>VALUE(LEFT(TBSSReal[[#This Row],[Código]],3))</f>
        <v>621</v>
      </c>
    </row>
    <row r="25" spans="1:7" x14ac:dyDescent="0.25">
      <c r="A25" s="13">
        <v>6210003</v>
      </c>
      <c r="B25" s="24" t="s">
        <v>23</v>
      </c>
      <c r="C25" s="25">
        <v>57094.73</v>
      </c>
      <c r="D25" s="25">
        <v>1193.55</v>
      </c>
      <c r="E25" s="25">
        <v>55901.18</v>
      </c>
      <c r="F25" s="21">
        <f>(TBSSReal[[#This Row],[Debe]]-TBSSReal[[#This Row],[Haber]])-TBSSReal[[#This Row],[Saldo]]</f>
        <v>0</v>
      </c>
      <c r="G25" s="28">
        <f>VALUE(LEFT(TBSSReal[[#This Row],[Código]],3))</f>
        <v>621</v>
      </c>
    </row>
    <row r="26" spans="1:7" x14ac:dyDescent="0.25">
      <c r="A26" s="13">
        <v>6210005</v>
      </c>
      <c r="B26" s="24" t="s">
        <v>24</v>
      </c>
      <c r="C26" s="25">
        <v>78602.02</v>
      </c>
      <c r="D26" s="25">
        <v>1493.26</v>
      </c>
      <c r="E26" s="25">
        <v>77108.760000000009</v>
      </c>
      <c r="F26" s="21">
        <f>(TBSSReal[[#This Row],[Debe]]-TBSSReal[[#This Row],[Haber]])-TBSSReal[[#This Row],[Saldo]]</f>
        <v>0</v>
      </c>
      <c r="G26" s="28">
        <f>VALUE(LEFT(TBSSReal[[#This Row],[Código]],3))</f>
        <v>621</v>
      </c>
    </row>
    <row r="27" spans="1:7" x14ac:dyDescent="0.25">
      <c r="A27" s="13">
        <v>6210006</v>
      </c>
      <c r="B27" s="24" t="s">
        <v>25</v>
      </c>
      <c r="C27" s="25">
        <v>3724.48</v>
      </c>
      <c r="D27" s="25">
        <v>629.91999999999996</v>
      </c>
      <c r="E27" s="25">
        <v>3094.56</v>
      </c>
      <c r="F27" s="21">
        <f>(TBSSReal[[#This Row],[Debe]]-TBSSReal[[#This Row],[Haber]])-TBSSReal[[#This Row],[Saldo]]</f>
        <v>0</v>
      </c>
      <c r="G27" s="28">
        <f>VALUE(LEFT(TBSSReal[[#This Row],[Código]],3))</f>
        <v>621</v>
      </c>
    </row>
    <row r="28" spans="1:7" x14ac:dyDescent="0.25">
      <c r="A28" s="13">
        <v>6210007</v>
      </c>
      <c r="B28" s="24" t="s">
        <v>26</v>
      </c>
      <c r="C28" s="25">
        <v>1322.62</v>
      </c>
      <c r="D28" s="25">
        <v>10.54</v>
      </c>
      <c r="E28" s="25">
        <v>1312.08</v>
      </c>
      <c r="F28" s="21">
        <f>(TBSSReal[[#This Row],[Debe]]-TBSSReal[[#This Row],[Haber]])-TBSSReal[[#This Row],[Saldo]]</f>
        <v>0</v>
      </c>
      <c r="G28" s="28">
        <f>VALUE(LEFT(TBSSReal[[#This Row],[Código]],3))</f>
        <v>621</v>
      </c>
    </row>
    <row r="29" spans="1:7" x14ac:dyDescent="0.25">
      <c r="A29" s="13">
        <v>6210008</v>
      </c>
      <c r="B29" s="24" t="s">
        <v>27</v>
      </c>
      <c r="C29" s="25">
        <v>314.95999999999998</v>
      </c>
      <c r="D29" s="25"/>
      <c r="E29" s="25">
        <v>314.95999999999998</v>
      </c>
      <c r="F29" s="21">
        <f>(TBSSReal[[#This Row],[Debe]]-TBSSReal[[#This Row],[Haber]])-TBSSReal[[#This Row],[Saldo]]</f>
        <v>0</v>
      </c>
      <c r="G29" s="28">
        <f>VALUE(LEFT(TBSSReal[[#This Row],[Código]],3))</f>
        <v>621</v>
      </c>
    </row>
    <row r="30" spans="1:7" x14ac:dyDescent="0.25">
      <c r="A30" s="13">
        <v>6210010</v>
      </c>
      <c r="B30" s="24" t="s">
        <v>28</v>
      </c>
      <c r="C30" s="25">
        <v>3066.82</v>
      </c>
      <c r="D30" s="25"/>
      <c r="E30" s="25">
        <v>3066.82</v>
      </c>
      <c r="F30" s="21">
        <f>(TBSSReal[[#This Row],[Debe]]-TBSSReal[[#This Row],[Haber]])-TBSSReal[[#This Row],[Saldo]]</f>
        <v>0</v>
      </c>
      <c r="G30" s="28">
        <f>VALUE(LEFT(TBSSReal[[#This Row],[Código]],3))</f>
        <v>621</v>
      </c>
    </row>
    <row r="31" spans="1:7" x14ac:dyDescent="0.25">
      <c r="A31" s="13">
        <v>6210011</v>
      </c>
      <c r="B31" s="24" t="s">
        <v>29</v>
      </c>
      <c r="C31" s="25">
        <v>3000</v>
      </c>
      <c r="D31" s="25"/>
      <c r="E31" s="25">
        <v>3000</v>
      </c>
      <c r="F31" s="21">
        <f>(TBSSReal[[#This Row],[Debe]]-TBSSReal[[#This Row],[Haber]])-TBSSReal[[#This Row],[Saldo]]</f>
        <v>0</v>
      </c>
      <c r="G31" s="28">
        <f>VALUE(LEFT(TBSSReal[[#This Row],[Código]],3))</f>
        <v>621</v>
      </c>
    </row>
    <row r="32" spans="1:7" x14ac:dyDescent="0.25">
      <c r="A32" s="13">
        <v>6220001</v>
      </c>
      <c r="B32" s="24" t="s">
        <v>30</v>
      </c>
      <c r="C32" s="25">
        <v>7886.8</v>
      </c>
      <c r="D32" s="25"/>
      <c r="E32" s="25">
        <v>7886.8</v>
      </c>
      <c r="F32" s="21">
        <f>(TBSSReal[[#This Row],[Debe]]-TBSSReal[[#This Row],[Haber]])-TBSSReal[[#This Row],[Saldo]]</f>
        <v>0</v>
      </c>
      <c r="G32" s="28">
        <f>VALUE(LEFT(TBSSReal[[#This Row],[Código]],3))</f>
        <v>622</v>
      </c>
    </row>
    <row r="33" spans="1:7" x14ac:dyDescent="0.25">
      <c r="A33" s="13">
        <v>6220002</v>
      </c>
      <c r="B33" s="24" t="s">
        <v>31</v>
      </c>
      <c r="C33" s="25">
        <v>133489.79999999999</v>
      </c>
      <c r="D33" s="25"/>
      <c r="E33" s="25">
        <v>133489.79999999999</v>
      </c>
      <c r="F33" s="21">
        <f>(TBSSReal[[#This Row],[Debe]]-TBSSReal[[#This Row],[Haber]])-TBSSReal[[#This Row],[Saldo]]</f>
        <v>0</v>
      </c>
      <c r="G33" s="28">
        <f>VALUE(LEFT(TBSSReal[[#This Row],[Código]],3))</f>
        <v>622</v>
      </c>
    </row>
    <row r="34" spans="1:7" x14ac:dyDescent="0.25">
      <c r="A34" s="13">
        <v>6220004</v>
      </c>
      <c r="B34" s="24" t="s">
        <v>32</v>
      </c>
      <c r="C34" s="25">
        <v>687.93</v>
      </c>
      <c r="D34" s="25"/>
      <c r="E34" s="25">
        <v>687.93</v>
      </c>
      <c r="F34" s="21">
        <f>(TBSSReal[[#This Row],[Debe]]-TBSSReal[[#This Row],[Haber]])-TBSSReal[[#This Row],[Saldo]]</f>
        <v>0</v>
      </c>
      <c r="G34" s="28">
        <f>VALUE(LEFT(TBSSReal[[#This Row],[Código]],3))</f>
        <v>622</v>
      </c>
    </row>
    <row r="35" spans="1:7" x14ac:dyDescent="0.25">
      <c r="A35" s="13">
        <v>6220005</v>
      </c>
      <c r="B35" s="24" t="s">
        <v>33</v>
      </c>
      <c r="C35" s="25">
        <v>62008.07</v>
      </c>
      <c r="D35" s="25">
        <v>994.03</v>
      </c>
      <c r="E35" s="25">
        <v>61014.04</v>
      </c>
      <c r="F35" s="21">
        <f>(TBSSReal[[#This Row],[Debe]]-TBSSReal[[#This Row],[Haber]])-TBSSReal[[#This Row],[Saldo]]</f>
        <v>0</v>
      </c>
      <c r="G35" s="28">
        <f>VALUE(LEFT(TBSSReal[[#This Row],[Código]],3))</f>
        <v>622</v>
      </c>
    </row>
    <row r="36" spans="1:7" x14ac:dyDescent="0.25">
      <c r="A36" s="13">
        <v>6220006</v>
      </c>
      <c r="B36" s="24" t="s">
        <v>34</v>
      </c>
      <c r="C36" s="25">
        <v>15639.58</v>
      </c>
      <c r="D36" s="25"/>
      <c r="E36" s="25">
        <v>15639.58</v>
      </c>
      <c r="F36" s="21">
        <f>(TBSSReal[[#This Row],[Debe]]-TBSSReal[[#This Row],[Haber]])-TBSSReal[[#This Row],[Saldo]]</f>
        <v>0</v>
      </c>
      <c r="G36" s="28">
        <f>VALUE(LEFT(TBSSReal[[#This Row],[Código]],3))</f>
        <v>622</v>
      </c>
    </row>
    <row r="37" spans="1:7" x14ac:dyDescent="0.25">
      <c r="A37" s="13">
        <v>6220007</v>
      </c>
      <c r="B37" s="24" t="s">
        <v>35</v>
      </c>
      <c r="C37" s="25">
        <v>3363.53</v>
      </c>
      <c r="D37" s="25"/>
      <c r="E37" s="25">
        <v>3363.53</v>
      </c>
      <c r="F37" s="21">
        <f>(TBSSReal[[#This Row],[Debe]]-TBSSReal[[#This Row],[Haber]])-TBSSReal[[#This Row],[Saldo]]</f>
        <v>0</v>
      </c>
      <c r="G37" s="28">
        <f>VALUE(LEFT(TBSSReal[[#This Row],[Código]],3))</f>
        <v>622</v>
      </c>
    </row>
    <row r="38" spans="1:7" x14ac:dyDescent="0.25">
      <c r="A38" s="13">
        <v>6220008</v>
      </c>
      <c r="B38" s="24" t="s">
        <v>36</v>
      </c>
      <c r="C38" s="25">
        <v>390.03</v>
      </c>
      <c r="D38" s="25"/>
      <c r="E38" s="25">
        <v>390.03</v>
      </c>
      <c r="F38" s="21">
        <f>(TBSSReal[[#This Row],[Debe]]-TBSSReal[[#This Row],[Haber]])-TBSSReal[[#This Row],[Saldo]]</f>
        <v>0</v>
      </c>
      <c r="G38" s="28">
        <f>VALUE(LEFT(TBSSReal[[#This Row],[Código]],3))</f>
        <v>622</v>
      </c>
    </row>
    <row r="39" spans="1:7" x14ac:dyDescent="0.25">
      <c r="A39" s="13">
        <v>6220009</v>
      </c>
      <c r="B39" s="24" t="s">
        <v>37</v>
      </c>
      <c r="C39" s="25">
        <v>18702.63</v>
      </c>
      <c r="D39" s="25">
        <v>145.84</v>
      </c>
      <c r="E39" s="25">
        <v>18556.79</v>
      </c>
      <c r="F39" s="21">
        <f>(TBSSReal[[#This Row],[Debe]]-TBSSReal[[#This Row],[Haber]])-TBSSReal[[#This Row],[Saldo]]</f>
        <v>0</v>
      </c>
      <c r="G39" s="28">
        <f>VALUE(LEFT(TBSSReal[[#This Row],[Código]],3))</f>
        <v>622</v>
      </c>
    </row>
    <row r="40" spans="1:7" x14ac:dyDescent="0.25">
      <c r="A40" s="13">
        <v>6230001</v>
      </c>
      <c r="B40" s="24" t="s">
        <v>38</v>
      </c>
      <c r="C40" s="25">
        <v>28982.67</v>
      </c>
      <c r="D40" s="25">
        <v>3000</v>
      </c>
      <c r="E40" s="25">
        <v>25982.67</v>
      </c>
      <c r="F40" s="21">
        <f>(TBSSReal[[#This Row],[Debe]]-TBSSReal[[#This Row],[Haber]])-TBSSReal[[#This Row],[Saldo]]</f>
        <v>0</v>
      </c>
      <c r="G40" s="28">
        <f>VALUE(LEFT(TBSSReal[[#This Row],[Código]],3))</f>
        <v>623</v>
      </c>
    </row>
    <row r="41" spans="1:7" x14ac:dyDescent="0.25">
      <c r="A41" s="13">
        <v>6230002</v>
      </c>
      <c r="B41" s="24" t="s">
        <v>39</v>
      </c>
      <c r="C41" s="25">
        <v>10446.219999999999</v>
      </c>
      <c r="D41" s="25"/>
      <c r="E41" s="25">
        <v>10446.219999999999</v>
      </c>
      <c r="F41" s="21">
        <f>(TBSSReal[[#This Row],[Debe]]-TBSSReal[[#This Row],[Haber]])-TBSSReal[[#This Row],[Saldo]]</f>
        <v>0</v>
      </c>
      <c r="G41" s="28">
        <f>VALUE(LEFT(TBSSReal[[#This Row],[Código]],3))</f>
        <v>623</v>
      </c>
    </row>
    <row r="42" spans="1:7" x14ac:dyDescent="0.25">
      <c r="A42" s="13">
        <v>6230003</v>
      </c>
      <c r="B42" s="24" t="s">
        <v>40</v>
      </c>
      <c r="C42" s="25">
        <v>42990.64</v>
      </c>
      <c r="D42" s="25">
        <v>6033.28</v>
      </c>
      <c r="E42" s="25">
        <v>36957.360000000001</v>
      </c>
      <c r="F42" s="21">
        <f>(TBSSReal[[#This Row],[Debe]]-TBSSReal[[#This Row],[Haber]])-TBSSReal[[#This Row],[Saldo]]</f>
        <v>0</v>
      </c>
      <c r="G42" s="28">
        <f>VALUE(LEFT(TBSSReal[[#This Row],[Código]],3))</f>
        <v>623</v>
      </c>
    </row>
    <row r="43" spans="1:7" x14ac:dyDescent="0.25">
      <c r="A43" s="13">
        <v>6230005</v>
      </c>
      <c r="B43" s="24" t="s">
        <v>41</v>
      </c>
      <c r="C43" s="25">
        <v>18029.52</v>
      </c>
      <c r="D43" s="25"/>
      <c r="E43" s="25">
        <v>18029.52</v>
      </c>
      <c r="F43" s="21">
        <f>(TBSSReal[[#This Row],[Debe]]-TBSSReal[[#This Row],[Haber]])-TBSSReal[[#This Row],[Saldo]]</f>
        <v>0</v>
      </c>
      <c r="G43" s="28">
        <f>VALUE(LEFT(TBSSReal[[#This Row],[Código]],3))</f>
        <v>623</v>
      </c>
    </row>
    <row r="44" spans="1:7" x14ac:dyDescent="0.25">
      <c r="A44" s="13">
        <v>6230006</v>
      </c>
      <c r="B44" s="24" t="s">
        <v>42</v>
      </c>
      <c r="C44" s="25">
        <v>253.61</v>
      </c>
      <c r="D44" s="25"/>
      <c r="E44" s="25">
        <v>253.61</v>
      </c>
      <c r="F44" s="21">
        <f>(TBSSReal[[#This Row],[Debe]]-TBSSReal[[#This Row],[Haber]])-TBSSReal[[#This Row],[Saldo]]</f>
        <v>0</v>
      </c>
      <c r="G44" s="28">
        <f>VALUE(LEFT(TBSSReal[[#This Row],[Código]],3))</f>
        <v>623</v>
      </c>
    </row>
    <row r="45" spans="1:7" x14ac:dyDescent="0.25">
      <c r="A45" s="13">
        <v>6230008</v>
      </c>
      <c r="B45" s="24" t="s">
        <v>44</v>
      </c>
      <c r="C45" s="25">
        <v>3002.48</v>
      </c>
      <c r="D45" s="25">
        <v>72.58</v>
      </c>
      <c r="E45" s="25">
        <v>2929.9</v>
      </c>
      <c r="F45" s="21">
        <f>(TBSSReal[[#This Row],[Debe]]-TBSSReal[[#This Row],[Haber]])-TBSSReal[[#This Row],[Saldo]]</f>
        <v>0</v>
      </c>
      <c r="G45" s="28">
        <f>VALUE(LEFT(TBSSReal[[#This Row],[Código]],3))</f>
        <v>623</v>
      </c>
    </row>
    <row r="46" spans="1:7" x14ac:dyDescent="0.25">
      <c r="A46" s="13">
        <v>6230010</v>
      </c>
      <c r="B46" s="24" t="s">
        <v>46</v>
      </c>
      <c r="C46" s="25">
        <v>22354.17</v>
      </c>
      <c r="D46" s="25">
        <v>8400</v>
      </c>
      <c r="E46" s="25">
        <v>13954.169999999998</v>
      </c>
      <c r="F46" s="21">
        <f>(TBSSReal[[#This Row],[Debe]]-TBSSReal[[#This Row],[Haber]])-TBSSReal[[#This Row],[Saldo]]</f>
        <v>0</v>
      </c>
      <c r="G46" s="28">
        <f>VALUE(LEFT(TBSSReal[[#This Row],[Código]],3))</f>
        <v>623</v>
      </c>
    </row>
    <row r="47" spans="1:7" x14ac:dyDescent="0.25">
      <c r="A47" s="13">
        <v>6230011</v>
      </c>
      <c r="B47" s="24" t="s">
        <v>47</v>
      </c>
      <c r="C47" s="25">
        <v>7605</v>
      </c>
      <c r="D47" s="25"/>
      <c r="E47" s="25">
        <v>7605</v>
      </c>
      <c r="F47" s="21">
        <f>(TBSSReal[[#This Row],[Debe]]-TBSSReal[[#This Row],[Haber]])-TBSSReal[[#This Row],[Saldo]]</f>
        <v>0</v>
      </c>
      <c r="G47" s="28">
        <f>VALUE(LEFT(TBSSReal[[#This Row],[Código]],3))</f>
        <v>623</v>
      </c>
    </row>
    <row r="48" spans="1:7" x14ac:dyDescent="0.25">
      <c r="A48" s="13">
        <v>6230013</v>
      </c>
      <c r="B48" s="24" t="s">
        <v>48</v>
      </c>
      <c r="C48" s="25">
        <v>8123.22</v>
      </c>
      <c r="D48" s="25"/>
      <c r="E48" s="25">
        <v>8123.22</v>
      </c>
      <c r="F48" s="21">
        <f>(TBSSReal[[#This Row],[Debe]]-TBSSReal[[#This Row],[Haber]])-TBSSReal[[#This Row],[Saldo]]</f>
        <v>0</v>
      </c>
      <c r="G48" s="28">
        <f>VALUE(LEFT(TBSSReal[[#This Row],[Código]],3))</f>
        <v>623</v>
      </c>
    </row>
    <row r="49" spans="1:7" x14ac:dyDescent="0.25">
      <c r="A49" s="13">
        <v>6230014</v>
      </c>
      <c r="B49" s="24" t="s">
        <v>49</v>
      </c>
      <c r="C49" s="25">
        <v>17110.169999999998</v>
      </c>
      <c r="D49" s="25"/>
      <c r="E49" s="25">
        <v>17110.169999999998</v>
      </c>
      <c r="F49" s="21">
        <f>(TBSSReal[[#This Row],[Debe]]-TBSSReal[[#This Row],[Haber]])-TBSSReal[[#This Row],[Saldo]]</f>
        <v>0</v>
      </c>
      <c r="G49" s="28">
        <f>VALUE(LEFT(TBSSReal[[#This Row],[Código]],3))</f>
        <v>623</v>
      </c>
    </row>
    <row r="50" spans="1:7" x14ac:dyDescent="0.25">
      <c r="A50" s="13">
        <v>6230016</v>
      </c>
      <c r="B50" s="24" t="s">
        <v>50</v>
      </c>
      <c r="C50" s="25">
        <v>79231</v>
      </c>
      <c r="D50" s="25">
        <v>8927</v>
      </c>
      <c r="E50" s="25">
        <v>70304</v>
      </c>
      <c r="F50" s="21">
        <f>(TBSSReal[[#This Row],[Debe]]-TBSSReal[[#This Row],[Haber]])-TBSSReal[[#This Row],[Saldo]]</f>
        <v>0</v>
      </c>
      <c r="G50" s="28">
        <f>VALUE(LEFT(TBSSReal[[#This Row],[Código]],3))</f>
        <v>623</v>
      </c>
    </row>
    <row r="51" spans="1:7" x14ac:dyDescent="0.25">
      <c r="A51" s="13">
        <v>6230017</v>
      </c>
      <c r="B51" s="24" t="s">
        <v>51</v>
      </c>
      <c r="C51" s="25">
        <v>1605.74</v>
      </c>
      <c r="D51" s="25"/>
      <c r="E51" s="25">
        <v>1605.74</v>
      </c>
      <c r="F51" s="21">
        <f>(TBSSReal[[#This Row],[Debe]]-TBSSReal[[#This Row],[Haber]])-TBSSReal[[#This Row],[Saldo]]</f>
        <v>0</v>
      </c>
      <c r="G51" s="28">
        <f>VALUE(LEFT(TBSSReal[[#This Row],[Código]],3))</f>
        <v>623</v>
      </c>
    </row>
    <row r="52" spans="1:7" x14ac:dyDescent="0.25">
      <c r="A52" s="13">
        <v>6230019</v>
      </c>
      <c r="B52" s="24" t="s">
        <v>52</v>
      </c>
      <c r="C52" s="25">
        <v>27184.06</v>
      </c>
      <c r="D52" s="25"/>
      <c r="E52" s="25">
        <v>27184.06</v>
      </c>
      <c r="F52" s="21">
        <f>(TBSSReal[[#This Row],[Debe]]-TBSSReal[[#This Row],[Haber]])-TBSSReal[[#This Row],[Saldo]]</f>
        <v>0</v>
      </c>
      <c r="G52" s="28">
        <f>VALUE(LEFT(TBSSReal[[#This Row],[Código]],3))</f>
        <v>623</v>
      </c>
    </row>
    <row r="53" spans="1:7" x14ac:dyDescent="0.25">
      <c r="A53" s="13">
        <v>6230021</v>
      </c>
      <c r="B53" s="24" t="s">
        <v>241</v>
      </c>
      <c r="C53" s="25">
        <v>1662.5</v>
      </c>
      <c r="D53" s="25"/>
      <c r="E53" s="25">
        <v>1662.5</v>
      </c>
      <c r="F53" s="21">
        <f>(TBSSReal[[#This Row],[Debe]]-TBSSReal[[#This Row],[Haber]])-TBSSReal[[#This Row],[Saldo]]</f>
        <v>0</v>
      </c>
      <c r="G53" s="28">
        <f>VALUE(LEFT(TBSSReal[[#This Row],[Código]],3))</f>
        <v>623</v>
      </c>
    </row>
    <row r="54" spans="1:7" x14ac:dyDescent="0.25">
      <c r="A54" s="13">
        <v>6240001</v>
      </c>
      <c r="B54" s="24" t="s">
        <v>53</v>
      </c>
      <c r="C54" s="25">
        <v>21110.33</v>
      </c>
      <c r="D54" s="25">
        <v>918.3</v>
      </c>
      <c r="E54" s="25">
        <v>20192.030000000002</v>
      </c>
      <c r="F54" s="21">
        <f>(TBSSReal[[#This Row],[Debe]]-TBSSReal[[#This Row],[Haber]])-TBSSReal[[#This Row],[Saldo]]</f>
        <v>0</v>
      </c>
      <c r="G54" s="28">
        <f>VALUE(LEFT(TBSSReal[[#This Row],[Código]],3))</f>
        <v>624</v>
      </c>
    </row>
    <row r="55" spans="1:7" x14ac:dyDescent="0.25">
      <c r="A55" s="13">
        <v>6240002</v>
      </c>
      <c r="B55" s="24" t="s">
        <v>54</v>
      </c>
      <c r="C55" s="25">
        <v>39031.96</v>
      </c>
      <c r="D55" s="25">
        <v>2234.04</v>
      </c>
      <c r="E55" s="25">
        <v>36797.919999999998</v>
      </c>
      <c r="F55" s="21">
        <f>(TBSSReal[[#This Row],[Debe]]-TBSSReal[[#This Row],[Haber]])-TBSSReal[[#This Row],[Saldo]]</f>
        <v>0</v>
      </c>
      <c r="G55" s="28">
        <f>VALUE(LEFT(TBSSReal[[#This Row],[Código]],3))</f>
        <v>624</v>
      </c>
    </row>
    <row r="56" spans="1:7" x14ac:dyDescent="0.25">
      <c r="A56" s="13">
        <v>6240003</v>
      </c>
      <c r="B56" s="24" t="s">
        <v>55</v>
      </c>
      <c r="C56" s="25">
        <v>8248.6299999999992</v>
      </c>
      <c r="D56" s="25">
        <v>173.45</v>
      </c>
      <c r="E56" s="25">
        <v>8075.1799999999994</v>
      </c>
      <c r="F56" s="21">
        <f>(TBSSReal[[#This Row],[Debe]]-TBSSReal[[#This Row],[Haber]])-TBSSReal[[#This Row],[Saldo]]</f>
        <v>0</v>
      </c>
      <c r="G56" s="28">
        <f>VALUE(LEFT(TBSSReal[[#This Row],[Código]],3))</f>
        <v>624</v>
      </c>
    </row>
    <row r="57" spans="1:7" x14ac:dyDescent="0.25">
      <c r="A57" s="13">
        <v>6240005</v>
      </c>
      <c r="B57" s="24" t="s">
        <v>57</v>
      </c>
      <c r="C57" s="25">
        <v>3405.1</v>
      </c>
      <c r="D57" s="25">
        <v>7.62</v>
      </c>
      <c r="E57" s="25">
        <v>3397.48</v>
      </c>
      <c r="F57" s="21">
        <f>(TBSSReal[[#This Row],[Debe]]-TBSSReal[[#This Row],[Haber]])-TBSSReal[[#This Row],[Saldo]]</f>
        <v>0</v>
      </c>
      <c r="G57" s="28">
        <f>VALUE(LEFT(TBSSReal[[#This Row],[Código]],3))</f>
        <v>624</v>
      </c>
    </row>
    <row r="58" spans="1:7" x14ac:dyDescent="0.25">
      <c r="A58" s="13">
        <v>6240006</v>
      </c>
      <c r="B58" s="24" t="s">
        <v>58</v>
      </c>
      <c r="C58" s="25">
        <v>11271.53</v>
      </c>
      <c r="D58" s="25"/>
      <c r="E58" s="25">
        <v>11271.53</v>
      </c>
      <c r="F58" s="21">
        <f>(TBSSReal[[#This Row],[Debe]]-TBSSReal[[#This Row],[Haber]])-TBSSReal[[#This Row],[Saldo]]</f>
        <v>0</v>
      </c>
      <c r="G58" s="28">
        <f>VALUE(LEFT(TBSSReal[[#This Row],[Código]],3))</f>
        <v>624</v>
      </c>
    </row>
    <row r="59" spans="1:7" x14ac:dyDescent="0.25">
      <c r="A59" s="13">
        <v>6240007</v>
      </c>
      <c r="B59" s="24" t="s">
        <v>59</v>
      </c>
      <c r="C59" s="25">
        <v>689.68</v>
      </c>
      <c r="D59" s="25"/>
      <c r="E59" s="25">
        <v>689.68</v>
      </c>
      <c r="F59" s="21">
        <f>(TBSSReal[[#This Row],[Debe]]-TBSSReal[[#This Row],[Haber]])-TBSSReal[[#This Row],[Saldo]]</f>
        <v>0</v>
      </c>
      <c r="G59" s="28">
        <f>VALUE(LEFT(TBSSReal[[#This Row],[Código]],3))</f>
        <v>624</v>
      </c>
    </row>
    <row r="60" spans="1:7" x14ac:dyDescent="0.25">
      <c r="A60" s="13">
        <v>6250001</v>
      </c>
      <c r="B60" s="24" t="s">
        <v>60</v>
      </c>
      <c r="C60" s="25">
        <v>2819.62</v>
      </c>
      <c r="D60" s="25"/>
      <c r="E60" s="25">
        <v>2819.62</v>
      </c>
      <c r="F60" s="21">
        <f>(TBSSReal[[#This Row],[Debe]]-TBSSReal[[#This Row],[Haber]])-TBSSReal[[#This Row],[Saldo]]</f>
        <v>0</v>
      </c>
      <c r="G60" s="28">
        <f>VALUE(LEFT(TBSSReal[[#This Row],[Código]],3))</f>
        <v>625</v>
      </c>
    </row>
    <row r="61" spans="1:7" x14ac:dyDescent="0.25">
      <c r="A61" s="13">
        <v>6250002</v>
      </c>
      <c r="B61" s="24" t="s">
        <v>61</v>
      </c>
      <c r="C61" s="25">
        <v>12772.08</v>
      </c>
      <c r="D61" s="25"/>
      <c r="E61" s="25">
        <v>12772.08</v>
      </c>
      <c r="F61" s="21">
        <f>(TBSSReal[[#This Row],[Debe]]-TBSSReal[[#This Row],[Haber]])-TBSSReal[[#This Row],[Saldo]]</f>
        <v>0</v>
      </c>
      <c r="G61" s="28">
        <f>VALUE(LEFT(TBSSReal[[#This Row],[Código]],3))</f>
        <v>625</v>
      </c>
    </row>
    <row r="62" spans="1:7" x14ac:dyDescent="0.25">
      <c r="A62" s="13">
        <v>6250003</v>
      </c>
      <c r="B62" s="24" t="s">
        <v>62</v>
      </c>
      <c r="C62" s="25">
        <v>2628.92</v>
      </c>
      <c r="D62" s="25"/>
      <c r="E62" s="25">
        <v>2628.92</v>
      </c>
      <c r="F62" s="21">
        <f>(TBSSReal[[#This Row],[Debe]]-TBSSReal[[#This Row],[Haber]])-TBSSReal[[#This Row],[Saldo]]</f>
        <v>0</v>
      </c>
      <c r="G62" s="28">
        <f>VALUE(LEFT(TBSSReal[[#This Row],[Código]],3))</f>
        <v>625</v>
      </c>
    </row>
    <row r="63" spans="1:7" x14ac:dyDescent="0.25">
      <c r="A63" s="13">
        <v>6250004</v>
      </c>
      <c r="B63" s="24" t="s">
        <v>63</v>
      </c>
      <c r="C63" s="25">
        <v>680.56</v>
      </c>
      <c r="D63" s="25"/>
      <c r="E63" s="25">
        <v>680.56</v>
      </c>
      <c r="F63" s="21">
        <f>(TBSSReal[[#This Row],[Debe]]-TBSSReal[[#This Row],[Haber]])-TBSSReal[[#This Row],[Saldo]]</f>
        <v>0</v>
      </c>
      <c r="G63" s="28">
        <f>VALUE(LEFT(TBSSReal[[#This Row],[Código]],3))</f>
        <v>625</v>
      </c>
    </row>
    <row r="64" spans="1:7" x14ac:dyDescent="0.25">
      <c r="A64" s="13">
        <v>6250005</v>
      </c>
      <c r="B64" s="24" t="s">
        <v>64</v>
      </c>
      <c r="C64" s="25">
        <v>133.94999999999999</v>
      </c>
      <c r="D64" s="25">
        <v>133.94999999999999</v>
      </c>
      <c r="E64" s="25">
        <v>0</v>
      </c>
      <c r="F64" s="21">
        <f>(TBSSReal[[#This Row],[Debe]]-TBSSReal[[#This Row],[Haber]])-TBSSReal[[#This Row],[Saldo]]</f>
        <v>0</v>
      </c>
      <c r="G64" s="28">
        <f>VALUE(LEFT(TBSSReal[[#This Row],[Código]],3))</f>
        <v>625</v>
      </c>
    </row>
    <row r="65" spans="1:7" x14ac:dyDescent="0.25">
      <c r="A65" s="13">
        <v>6250007</v>
      </c>
      <c r="B65" s="24" t="s">
        <v>65</v>
      </c>
      <c r="C65" s="25">
        <v>9423.91</v>
      </c>
      <c r="D65" s="25"/>
      <c r="E65" s="25">
        <v>9423.91</v>
      </c>
      <c r="F65" s="21">
        <f>(TBSSReal[[#This Row],[Debe]]-TBSSReal[[#This Row],[Haber]])-TBSSReal[[#This Row],[Saldo]]</f>
        <v>0</v>
      </c>
      <c r="G65" s="28">
        <f>VALUE(LEFT(TBSSReal[[#This Row],[Código]],3))</f>
        <v>625</v>
      </c>
    </row>
    <row r="66" spans="1:7" x14ac:dyDescent="0.25">
      <c r="A66" s="13">
        <v>6250008</v>
      </c>
      <c r="B66" s="24" t="s">
        <v>66</v>
      </c>
      <c r="C66" s="25">
        <v>2470.36</v>
      </c>
      <c r="D66" s="25"/>
      <c r="E66" s="25">
        <v>2470.36</v>
      </c>
      <c r="F66" s="21">
        <f>(TBSSReal[[#This Row],[Debe]]-TBSSReal[[#This Row],[Haber]])-TBSSReal[[#This Row],[Saldo]]</f>
        <v>0</v>
      </c>
      <c r="G66" s="28">
        <f>VALUE(LEFT(TBSSReal[[#This Row],[Código]],3))</f>
        <v>625</v>
      </c>
    </row>
    <row r="67" spans="1:7" x14ac:dyDescent="0.25">
      <c r="A67" s="13">
        <v>6250009</v>
      </c>
      <c r="B67" s="24" t="s">
        <v>242</v>
      </c>
      <c r="C67" s="25">
        <v>3174.07</v>
      </c>
      <c r="D67" s="25"/>
      <c r="E67" s="25">
        <v>3174.07</v>
      </c>
      <c r="F67" s="21">
        <f>(TBSSReal[[#This Row],[Debe]]-TBSSReal[[#This Row],[Haber]])-TBSSReal[[#This Row],[Saldo]]</f>
        <v>0</v>
      </c>
      <c r="G67" s="28">
        <f>VALUE(LEFT(TBSSReal[[#This Row],[Código]],3))</f>
        <v>625</v>
      </c>
    </row>
    <row r="68" spans="1:7" x14ac:dyDescent="0.25">
      <c r="A68" s="13">
        <v>6250010</v>
      </c>
      <c r="B68" s="24" t="s">
        <v>67</v>
      </c>
      <c r="C68" s="25">
        <v>33167.51</v>
      </c>
      <c r="D68" s="25">
        <v>58.51</v>
      </c>
      <c r="E68" s="25">
        <v>33109</v>
      </c>
      <c r="F68" s="21">
        <f>(TBSSReal[[#This Row],[Debe]]-TBSSReal[[#This Row],[Haber]])-TBSSReal[[#This Row],[Saldo]]</f>
        <v>0</v>
      </c>
      <c r="G68" s="28">
        <f>VALUE(LEFT(TBSSReal[[#This Row],[Código]],3))</f>
        <v>625</v>
      </c>
    </row>
    <row r="69" spans="1:7" x14ac:dyDescent="0.25">
      <c r="A69" s="13">
        <v>6250011</v>
      </c>
      <c r="B69" s="24" t="s">
        <v>68</v>
      </c>
      <c r="C69" s="25">
        <v>303.74</v>
      </c>
      <c r="D69" s="25"/>
      <c r="E69" s="25">
        <v>303.74</v>
      </c>
      <c r="F69" s="21">
        <f>(TBSSReal[[#This Row],[Debe]]-TBSSReal[[#This Row],[Haber]])-TBSSReal[[#This Row],[Saldo]]</f>
        <v>0</v>
      </c>
      <c r="G69" s="28">
        <f>VALUE(LEFT(TBSSReal[[#This Row],[Código]],3))</f>
        <v>625</v>
      </c>
    </row>
    <row r="70" spans="1:7" x14ac:dyDescent="0.25">
      <c r="A70" s="13">
        <v>6250012</v>
      </c>
      <c r="B70" s="24" t="s">
        <v>69</v>
      </c>
      <c r="C70" s="25">
        <v>969.06</v>
      </c>
      <c r="D70" s="25"/>
      <c r="E70" s="25">
        <v>969.06</v>
      </c>
      <c r="F70" s="21">
        <f>(TBSSReal[[#This Row],[Debe]]-TBSSReal[[#This Row],[Haber]])-TBSSReal[[#This Row],[Saldo]]</f>
        <v>0</v>
      </c>
      <c r="G70" s="28">
        <f>VALUE(LEFT(TBSSReal[[#This Row],[Código]],3))</f>
        <v>625</v>
      </c>
    </row>
    <row r="71" spans="1:7" x14ac:dyDescent="0.25">
      <c r="A71" s="13">
        <v>6250014</v>
      </c>
      <c r="B71" s="24" t="s">
        <v>70</v>
      </c>
      <c r="C71" s="25">
        <v>472.28</v>
      </c>
      <c r="D71" s="25"/>
      <c r="E71" s="25">
        <v>472.28</v>
      </c>
      <c r="F71" s="21">
        <f>(TBSSReal[[#This Row],[Debe]]-TBSSReal[[#This Row],[Haber]])-TBSSReal[[#This Row],[Saldo]]</f>
        <v>0</v>
      </c>
      <c r="G71" s="28">
        <f>VALUE(LEFT(TBSSReal[[#This Row],[Código]],3))</f>
        <v>625</v>
      </c>
    </row>
    <row r="72" spans="1:7" x14ac:dyDescent="0.25">
      <c r="A72" s="13">
        <v>6250015</v>
      </c>
      <c r="B72" s="24" t="s">
        <v>71</v>
      </c>
      <c r="C72" s="25">
        <v>1962.92</v>
      </c>
      <c r="D72" s="25"/>
      <c r="E72" s="25">
        <v>1962.92</v>
      </c>
      <c r="F72" s="21">
        <f>(TBSSReal[[#This Row],[Debe]]-TBSSReal[[#This Row],[Haber]])-TBSSReal[[#This Row],[Saldo]]</f>
        <v>0</v>
      </c>
      <c r="G72" s="28">
        <f>VALUE(LEFT(TBSSReal[[#This Row],[Código]],3))</f>
        <v>625</v>
      </c>
    </row>
    <row r="73" spans="1:7" x14ac:dyDescent="0.25">
      <c r="A73" s="13">
        <v>6260003</v>
      </c>
      <c r="B73" s="24" t="s">
        <v>73</v>
      </c>
      <c r="C73" s="25">
        <v>178.37</v>
      </c>
      <c r="D73" s="25"/>
      <c r="E73" s="25">
        <v>178.37</v>
      </c>
      <c r="F73" s="21">
        <f>(TBSSReal[[#This Row],[Debe]]-TBSSReal[[#This Row],[Haber]])-TBSSReal[[#This Row],[Saldo]]</f>
        <v>0</v>
      </c>
      <c r="G73" s="28">
        <f>VALUE(LEFT(TBSSReal[[#This Row],[Código]],3))</f>
        <v>626</v>
      </c>
    </row>
    <row r="74" spans="1:7" x14ac:dyDescent="0.25">
      <c r="A74" s="13">
        <v>6270001</v>
      </c>
      <c r="B74" s="24" t="s">
        <v>74</v>
      </c>
      <c r="C74" s="25">
        <v>1637.67</v>
      </c>
      <c r="D74" s="25"/>
      <c r="E74" s="25">
        <v>1637.67</v>
      </c>
      <c r="F74" s="21">
        <f>(TBSSReal[[#This Row],[Debe]]-TBSSReal[[#This Row],[Haber]])-TBSSReal[[#This Row],[Saldo]]</f>
        <v>0</v>
      </c>
      <c r="G74" s="28">
        <f>VALUE(LEFT(TBSSReal[[#This Row],[Código]],3))</f>
        <v>627</v>
      </c>
    </row>
    <row r="75" spans="1:7" x14ac:dyDescent="0.25">
      <c r="A75" s="13">
        <v>6270002</v>
      </c>
      <c r="B75" s="24" t="s">
        <v>75</v>
      </c>
      <c r="C75" s="25">
        <v>13834.53</v>
      </c>
      <c r="D75" s="25">
        <v>4700</v>
      </c>
      <c r="E75" s="25">
        <v>9134.5300000000007</v>
      </c>
      <c r="F75" s="21">
        <f>(TBSSReal[[#This Row],[Debe]]-TBSSReal[[#This Row],[Haber]])-TBSSReal[[#This Row],[Saldo]]</f>
        <v>0</v>
      </c>
      <c r="G75" s="28">
        <f>VALUE(LEFT(TBSSReal[[#This Row],[Código]],3))</f>
        <v>627</v>
      </c>
    </row>
    <row r="76" spans="1:7" x14ac:dyDescent="0.25">
      <c r="A76" s="13">
        <v>6270003</v>
      </c>
      <c r="B76" s="24" t="s">
        <v>76</v>
      </c>
      <c r="C76" s="25">
        <v>50994.71</v>
      </c>
      <c r="D76" s="25"/>
      <c r="E76" s="25">
        <v>50994.71</v>
      </c>
      <c r="F76" s="21">
        <f>(TBSSReal[[#This Row],[Debe]]-TBSSReal[[#This Row],[Haber]])-TBSSReal[[#This Row],[Saldo]]</f>
        <v>0</v>
      </c>
      <c r="G76" s="28">
        <f>VALUE(LEFT(TBSSReal[[#This Row],[Código]],3))</f>
        <v>627</v>
      </c>
    </row>
    <row r="77" spans="1:7" x14ac:dyDescent="0.25">
      <c r="A77" s="13">
        <v>6270006</v>
      </c>
      <c r="B77" s="24" t="s">
        <v>78</v>
      </c>
      <c r="C77" s="25">
        <v>750</v>
      </c>
      <c r="D77" s="25"/>
      <c r="E77" s="25">
        <v>750</v>
      </c>
      <c r="F77" s="21">
        <f>(TBSSReal[[#This Row],[Debe]]-TBSSReal[[#This Row],[Haber]])-TBSSReal[[#This Row],[Saldo]]</f>
        <v>0</v>
      </c>
      <c r="G77" s="28">
        <f>VALUE(LEFT(TBSSReal[[#This Row],[Código]],3))</f>
        <v>627</v>
      </c>
    </row>
    <row r="78" spans="1:7" x14ac:dyDescent="0.25">
      <c r="A78" s="13">
        <v>6270007</v>
      </c>
      <c r="B78" s="24" t="s">
        <v>79</v>
      </c>
      <c r="C78" s="25">
        <v>19047.419999999998</v>
      </c>
      <c r="D78" s="25"/>
      <c r="E78" s="25">
        <v>19047.419999999998</v>
      </c>
      <c r="F78" s="21">
        <f>(TBSSReal[[#This Row],[Debe]]-TBSSReal[[#This Row],[Haber]])-TBSSReal[[#This Row],[Saldo]]</f>
        <v>0</v>
      </c>
      <c r="G78" s="28">
        <f>VALUE(LEFT(TBSSReal[[#This Row],[Código]],3))</f>
        <v>627</v>
      </c>
    </row>
    <row r="79" spans="1:7" x14ac:dyDescent="0.25">
      <c r="A79" s="13">
        <v>6270008</v>
      </c>
      <c r="B79" s="24" t="s">
        <v>80</v>
      </c>
      <c r="C79" s="25">
        <v>5126.9399999999996</v>
      </c>
      <c r="D79" s="25"/>
      <c r="E79" s="25">
        <v>5126.9399999999996</v>
      </c>
      <c r="F79" s="21">
        <f>(TBSSReal[[#This Row],[Debe]]-TBSSReal[[#This Row],[Haber]])-TBSSReal[[#This Row],[Saldo]]</f>
        <v>0</v>
      </c>
      <c r="G79" s="28">
        <f>VALUE(LEFT(TBSSReal[[#This Row],[Código]],3))</f>
        <v>627</v>
      </c>
    </row>
    <row r="80" spans="1:7" x14ac:dyDescent="0.25">
      <c r="A80" s="13">
        <v>6270011</v>
      </c>
      <c r="B80" s="24" t="s">
        <v>81</v>
      </c>
      <c r="C80" s="25">
        <v>11360.11</v>
      </c>
      <c r="D80" s="25">
        <v>138.63</v>
      </c>
      <c r="E80" s="25">
        <v>11221.480000000001</v>
      </c>
      <c r="F80" s="21">
        <f>(TBSSReal[[#This Row],[Debe]]-TBSSReal[[#This Row],[Haber]])-TBSSReal[[#This Row],[Saldo]]</f>
        <v>0</v>
      </c>
      <c r="G80" s="28">
        <f>VALUE(LEFT(TBSSReal[[#This Row],[Código]],3))</f>
        <v>627</v>
      </c>
    </row>
    <row r="81" spans="1:7" x14ac:dyDescent="0.25">
      <c r="A81" s="13">
        <v>6270012</v>
      </c>
      <c r="B81" s="24" t="s">
        <v>82</v>
      </c>
      <c r="C81" s="25">
        <v>39561.230000000003</v>
      </c>
      <c r="D81" s="25">
        <v>9126.94</v>
      </c>
      <c r="E81" s="25">
        <v>30434.29</v>
      </c>
      <c r="F81" s="21">
        <f>(TBSSReal[[#This Row],[Debe]]-TBSSReal[[#This Row],[Haber]])-TBSSReal[[#This Row],[Saldo]]</f>
        <v>0</v>
      </c>
      <c r="G81" s="28">
        <f>VALUE(LEFT(TBSSReal[[#This Row],[Código]],3))</f>
        <v>627</v>
      </c>
    </row>
    <row r="82" spans="1:7" x14ac:dyDescent="0.25">
      <c r="A82" s="13">
        <v>6270013</v>
      </c>
      <c r="B82" s="24" t="s">
        <v>83</v>
      </c>
      <c r="C82" s="25">
        <v>4000</v>
      </c>
      <c r="D82" s="25"/>
      <c r="E82" s="25">
        <v>4000</v>
      </c>
      <c r="F82" s="21">
        <f>(TBSSReal[[#This Row],[Debe]]-TBSSReal[[#This Row],[Haber]])-TBSSReal[[#This Row],[Saldo]]</f>
        <v>0</v>
      </c>
      <c r="G82" s="28">
        <f>VALUE(LEFT(TBSSReal[[#This Row],[Código]],3))</f>
        <v>627</v>
      </c>
    </row>
    <row r="83" spans="1:7" x14ac:dyDescent="0.25">
      <c r="A83" s="13">
        <v>6270016</v>
      </c>
      <c r="B83" s="24" t="s">
        <v>84</v>
      </c>
      <c r="C83" s="25">
        <v>8106.75</v>
      </c>
      <c r="D83" s="25"/>
      <c r="E83" s="25">
        <v>8106.75</v>
      </c>
      <c r="F83" s="21">
        <f>(TBSSReal[[#This Row],[Debe]]-TBSSReal[[#This Row],[Haber]])-TBSSReal[[#This Row],[Saldo]]</f>
        <v>0</v>
      </c>
      <c r="G83" s="28">
        <f>VALUE(LEFT(TBSSReal[[#This Row],[Código]],3))</f>
        <v>627</v>
      </c>
    </row>
    <row r="84" spans="1:7" x14ac:dyDescent="0.25">
      <c r="A84" s="13">
        <v>6270017</v>
      </c>
      <c r="B84" s="24" t="s">
        <v>85</v>
      </c>
      <c r="C84" s="25">
        <v>159951.17000000001</v>
      </c>
      <c r="D84" s="25"/>
      <c r="E84" s="25">
        <v>159951.17000000001</v>
      </c>
      <c r="F84" s="21">
        <f>(TBSSReal[[#This Row],[Debe]]-TBSSReal[[#This Row],[Haber]])-TBSSReal[[#This Row],[Saldo]]</f>
        <v>0</v>
      </c>
      <c r="G84" s="28">
        <f>VALUE(LEFT(TBSSReal[[#This Row],[Código]],3))</f>
        <v>627</v>
      </c>
    </row>
    <row r="85" spans="1:7" x14ac:dyDescent="0.25">
      <c r="A85" s="13">
        <v>6270019</v>
      </c>
      <c r="B85" s="24" t="s">
        <v>86</v>
      </c>
      <c r="C85" s="25">
        <v>6605.32</v>
      </c>
      <c r="D85" s="25"/>
      <c r="E85" s="25">
        <v>6605.32</v>
      </c>
      <c r="F85" s="21">
        <f>(TBSSReal[[#This Row],[Debe]]-TBSSReal[[#This Row],[Haber]])-TBSSReal[[#This Row],[Saldo]]</f>
        <v>0</v>
      </c>
      <c r="G85" s="28">
        <f>VALUE(LEFT(TBSSReal[[#This Row],[Código]],3))</f>
        <v>627</v>
      </c>
    </row>
    <row r="86" spans="1:7" x14ac:dyDescent="0.25">
      <c r="A86" s="13">
        <v>6270021</v>
      </c>
      <c r="B86" s="24" t="s">
        <v>87</v>
      </c>
      <c r="C86" s="25">
        <v>1111.5</v>
      </c>
      <c r="D86" s="25"/>
      <c r="E86" s="25">
        <v>1111.5</v>
      </c>
      <c r="F86" s="21">
        <f>(TBSSReal[[#This Row],[Debe]]-TBSSReal[[#This Row],[Haber]])-TBSSReal[[#This Row],[Saldo]]</f>
        <v>0</v>
      </c>
      <c r="G86" s="28">
        <f>VALUE(LEFT(TBSSReal[[#This Row],[Código]],3))</f>
        <v>627</v>
      </c>
    </row>
    <row r="87" spans="1:7" x14ac:dyDescent="0.25">
      <c r="A87" s="13">
        <v>6270023</v>
      </c>
      <c r="B87" s="24" t="s">
        <v>88</v>
      </c>
      <c r="C87" s="25">
        <v>34988.400000000001</v>
      </c>
      <c r="D87" s="25"/>
      <c r="E87" s="25">
        <v>34988.400000000001</v>
      </c>
      <c r="F87" s="21">
        <f>(TBSSReal[[#This Row],[Debe]]-TBSSReal[[#This Row],[Haber]])-TBSSReal[[#This Row],[Saldo]]</f>
        <v>0</v>
      </c>
      <c r="G87" s="28">
        <f>VALUE(LEFT(TBSSReal[[#This Row],[Código]],3))</f>
        <v>627</v>
      </c>
    </row>
    <row r="88" spans="1:7" x14ac:dyDescent="0.25">
      <c r="A88" s="13">
        <v>6280001</v>
      </c>
      <c r="B88" s="24" t="s">
        <v>90</v>
      </c>
      <c r="C88" s="25">
        <v>486062.63</v>
      </c>
      <c r="D88" s="25">
        <v>234753.12</v>
      </c>
      <c r="E88" s="25">
        <v>251309.51</v>
      </c>
      <c r="F88" s="21">
        <f>(TBSSReal[[#This Row],[Debe]]-TBSSReal[[#This Row],[Haber]])-TBSSReal[[#This Row],[Saldo]]</f>
        <v>0</v>
      </c>
      <c r="G88" s="28">
        <f>VALUE(LEFT(TBSSReal[[#This Row],[Código]],3))</f>
        <v>628</v>
      </c>
    </row>
    <row r="89" spans="1:7" x14ac:dyDescent="0.25">
      <c r="A89" s="13">
        <v>6280002</v>
      </c>
      <c r="B89" s="24" t="s">
        <v>91</v>
      </c>
      <c r="C89" s="25">
        <v>11519.01</v>
      </c>
      <c r="D89" s="25">
        <v>1152.4000000000001</v>
      </c>
      <c r="E89" s="25">
        <v>10366.61</v>
      </c>
      <c r="F89" s="21">
        <f>(TBSSReal[[#This Row],[Debe]]-TBSSReal[[#This Row],[Haber]])-TBSSReal[[#This Row],[Saldo]]</f>
        <v>0</v>
      </c>
      <c r="G89" s="28">
        <f>VALUE(LEFT(TBSSReal[[#This Row],[Código]],3))</f>
        <v>628</v>
      </c>
    </row>
    <row r="90" spans="1:7" x14ac:dyDescent="0.25">
      <c r="A90" s="13">
        <v>6280003</v>
      </c>
      <c r="B90" s="24" t="s">
        <v>92</v>
      </c>
      <c r="C90" s="25">
        <v>85186.55</v>
      </c>
      <c r="D90" s="25">
        <v>8692.0400000000009</v>
      </c>
      <c r="E90" s="25">
        <v>76494.510000000009</v>
      </c>
      <c r="F90" s="21">
        <f>(TBSSReal[[#This Row],[Debe]]-TBSSReal[[#This Row],[Haber]])-TBSSReal[[#This Row],[Saldo]]</f>
        <v>0</v>
      </c>
      <c r="G90" s="28">
        <f>VALUE(LEFT(TBSSReal[[#This Row],[Código]],3))</f>
        <v>628</v>
      </c>
    </row>
    <row r="91" spans="1:7" x14ac:dyDescent="0.25">
      <c r="A91" s="13">
        <v>6280004</v>
      </c>
      <c r="B91" s="24" t="s">
        <v>93</v>
      </c>
      <c r="C91" s="25">
        <v>74207.19</v>
      </c>
      <c r="D91" s="25">
        <v>10949.61</v>
      </c>
      <c r="E91" s="25">
        <v>63257.58</v>
      </c>
      <c r="F91" s="21">
        <f>(TBSSReal[[#This Row],[Debe]]-TBSSReal[[#This Row],[Haber]])-TBSSReal[[#This Row],[Saldo]]</f>
        <v>0</v>
      </c>
      <c r="G91" s="28">
        <f>VALUE(LEFT(TBSSReal[[#This Row],[Código]],3))</f>
        <v>628</v>
      </c>
    </row>
    <row r="92" spans="1:7" x14ac:dyDescent="0.25">
      <c r="A92" s="13">
        <v>6280010</v>
      </c>
      <c r="B92" s="24" t="s">
        <v>94</v>
      </c>
      <c r="C92" s="25">
        <v>97.37</v>
      </c>
      <c r="D92" s="25"/>
      <c r="E92" s="25">
        <v>97.37</v>
      </c>
      <c r="F92" s="21">
        <f>(TBSSReal[[#This Row],[Debe]]-TBSSReal[[#This Row],[Haber]])-TBSSReal[[#This Row],[Saldo]]</f>
        <v>0</v>
      </c>
      <c r="G92" s="28">
        <f>VALUE(LEFT(TBSSReal[[#This Row],[Código]],3))</f>
        <v>628</v>
      </c>
    </row>
    <row r="93" spans="1:7" x14ac:dyDescent="0.25">
      <c r="A93" s="13">
        <v>6290001</v>
      </c>
      <c r="B93" s="24" t="s">
        <v>48</v>
      </c>
      <c r="C93" s="25">
        <v>391.14</v>
      </c>
      <c r="D93" s="25"/>
      <c r="E93" s="25">
        <v>391.14</v>
      </c>
      <c r="F93" s="21">
        <f>(TBSSReal[[#This Row],[Debe]]-TBSSReal[[#This Row],[Haber]])-TBSSReal[[#This Row],[Saldo]]</f>
        <v>0</v>
      </c>
      <c r="G93" s="28">
        <f>VALUE(LEFT(TBSSReal[[#This Row],[Código]],3))</f>
        <v>629</v>
      </c>
    </row>
    <row r="94" spans="1:7" x14ac:dyDescent="0.25">
      <c r="A94" s="13">
        <v>6290002</v>
      </c>
      <c r="B94" s="24" t="s">
        <v>95</v>
      </c>
      <c r="C94" s="25">
        <v>3572.72</v>
      </c>
      <c r="D94" s="25"/>
      <c r="E94" s="25">
        <v>3572.72</v>
      </c>
      <c r="F94" s="21">
        <f>(TBSSReal[[#This Row],[Debe]]-TBSSReal[[#This Row],[Haber]])-TBSSReal[[#This Row],[Saldo]]</f>
        <v>0</v>
      </c>
      <c r="G94" s="28">
        <f>VALUE(LEFT(TBSSReal[[#This Row],[Código]],3))</f>
        <v>629</v>
      </c>
    </row>
    <row r="95" spans="1:7" x14ac:dyDescent="0.25">
      <c r="A95" s="13">
        <v>6290003</v>
      </c>
      <c r="B95" s="24" t="s">
        <v>96</v>
      </c>
      <c r="C95" s="25">
        <v>38910.559999999998</v>
      </c>
      <c r="D95" s="25">
        <v>151.6</v>
      </c>
      <c r="E95" s="25">
        <v>38758.959999999999</v>
      </c>
      <c r="F95" s="21">
        <f>(TBSSReal[[#This Row],[Debe]]-TBSSReal[[#This Row],[Haber]])-TBSSReal[[#This Row],[Saldo]]</f>
        <v>0</v>
      </c>
      <c r="G95" s="28">
        <f>VALUE(LEFT(TBSSReal[[#This Row],[Código]],3))</f>
        <v>629</v>
      </c>
    </row>
    <row r="96" spans="1:7" x14ac:dyDescent="0.25">
      <c r="A96" s="13">
        <v>6290004</v>
      </c>
      <c r="B96" s="24" t="s">
        <v>97</v>
      </c>
      <c r="C96" s="25">
        <v>1424.85</v>
      </c>
      <c r="D96" s="25">
        <v>44.4</v>
      </c>
      <c r="E96" s="25">
        <v>1380.4499999999998</v>
      </c>
      <c r="F96" s="21">
        <f>(TBSSReal[[#This Row],[Debe]]-TBSSReal[[#This Row],[Haber]])-TBSSReal[[#This Row],[Saldo]]</f>
        <v>0</v>
      </c>
      <c r="G96" s="28">
        <f>VALUE(LEFT(TBSSReal[[#This Row],[Código]],3))</f>
        <v>629</v>
      </c>
    </row>
    <row r="97" spans="1:7" x14ac:dyDescent="0.25">
      <c r="A97" s="13">
        <v>6290005</v>
      </c>
      <c r="B97" s="24" t="s">
        <v>98</v>
      </c>
      <c r="C97" s="25">
        <v>7256.16</v>
      </c>
      <c r="D97" s="25"/>
      <c r="E97" s="25">
        <v>7256.16</v>
      </c>
      <c r="F97" s="21">
        <f>(TBSSReal[[#This Row],[Debe]]-TBSSReal[[#This Row],[Haber]])-TBSSReal[[#This Row],[Saldo]]</f>
        <v>0</v>
      </c>
      <c r="G97" s="28">
        <f>VALUE(LEFT(TBSSReal[[#This Row],[Código]],3))</f>
        <v>629</v>
      </c>
    </row>
    <row r="98" spans="1:7" x14ac:dyDescent="0.25">
      <c r="A98" s="13">
        <v>6290007</v>
      </c>
      <c r="B98" s="24" t="s">
        <v>99</v>
      </c>
      <c r="C98" s="25">
        <v>175438.57</v>
      </c>
      <c r="D98" s="25">
        <v>6840.44</v>
      </c>
      <c r="E98" s="25">
        <v>168598.13</v>
      </c>
      <c r="F98" s="21">
        <f>(TBSSReal[[#This Row],[Debe]]-TBSSReal[[#This Row],[Haber]])-TBSSReal[[#This Row],[Saldo]]</f>
        <v>0</v>
      </c>
      <c r="G98" s="28">
        <f>VALUE(LEFT(TBSSReal[[#This Row],[Código]],3))</f>
        <v>629</v>
      </c>
    </row>
    <row r="99" spans="1:7" x14ac:dyDescent="0.25">
      <c r="A99" s="13">
        <v>6290008</v>
      </c>
      <c r="B99" s="24" t="s">
        <v>100</v>
      </c>
      <c r="C99" s="25">
        <v>5781.01</v>
      </c>
      <c r="D99" s="25">
        <v>500.03</v>
      </c>
      <c r="E99" s="25">
        <v>5280.9800000000005</v>
      </c>
      <c r="F99" s="21">
        <f>(TBSSReal[[#This Row],[Debe]]-TBSSReal[[#This Row],[Haber]])-TBSSReal[[#This Row],[Saldo]]</f>
        <v>0</v>
      </c>
      <c r="G99" s="28">
        <f>VALUE(LEFT(TBSSReal[[#This Row],[Código]],3))</f>
        <v>629</v>
      </c>
    </row>
    <row r="100" spans="1:7" x14ac:dyDescent="0.25">
      <c r="A100" s="13">
        <v>6290009</v>
      </c>
      <c r="B100" s="24" t="s">
        <v>101</v>
      </c>
      <c r="C100" s="25">
        <v>1341.03</v>
      </c>
      <c r="D100" s="25">
        <v>7.31</v>
      </c>
      <c r="E100" s="25">
        <v>1333.72</v>
      </c>
      <c r="F100" s="21">
        <f>(TBSSReal[[#This Row],[Debe]]-TBSSReal[[#This Row],[Haber]])-TBSSReal[[#This Row],[Saldo]]</f>
        <v>0</v>
      </c>
      <c r="G100" s="28">
        <f>VALUE(LEFT(TBSSReal[[#This Row],[Código]],3))</f>
        <v>629</v>
      </c>
    </row>
    <row r="101" spans="1:7" x14ac:dyDescent="0.25">
      <c r="A101" s="13">
        <v>6290011</v>
      </c>
      <c r="B101" s="24" t="s">
        <v>103</v>
      </c>
      <c r="C101" s="25">
        <v>3975.61</v>
      </c>
      <c r="D101" s="25">
        <v>15.2</v>
      </c>
      <c r="E101" s="25">
        <v>3960.4100000000003</v>
      </c>
      <c r="F101" s="21">
        <f>(TBSSReal[[#This Row],[Debe]]-TBSSReal[[#This Row],[Haber]])-TBSSReal[[#This Row],[Saldo]]</f>
        <v>0</v>
      </c>
      <c r="G101" s="28">
        <f>VALUE(LEFT(TBSSReal[[#This Row],[Código]],3))</f>
        <v>629</v>
      </c>
    </row>
    <row r="102" spans="1:7" x14ac:dyDescent="0.25">
      <c r="A102" s="13">
        <v>6290012</v>
      </c>
      <c r="B102" s="24" t="s">
        <v>104</v>
      </c>
      <c r="C102" s="25">
        <v>20437.61</v>
      </c>
      <c r="D102" s="25">
        <v>99.82</v>
      </c>
      <c r="E102" s="25">
        <v>20337.79</v>
      </c>
      <c r="F102" s="21">
        <f>(TBSSReal[[#This Row],[Debe]]-TBSSReal[[#This Row],[Haber]])-TBSSReal[[#This Row],[Saldo]]</f>
        <v>0</v>
      </c>
      <c r="G102" s="28">
        <f>VALUE(LEFT(TBSSReal[[#This Row],[Código]],3))</f>
        <v>629</v>
      </c>
    </row>
    <row r="103" spans="1:7" x14ac:dyDescent="0.25">
      <c r="A103" s="13">
        <v>6290013</v>
      </c>
      <c r="B103" s="24" t="s">
        <v>105</v>
      </c>
      <c r="C103" s="25">
        <v>20013.080000000002</v>
      </c>
      <c r="D103" s="25">
        <v>100.48</v>
      </c>
      <c r="E103" s="25">
        <v>19912.600000000002</v>
      </c>
      <c r="F103" s="21">
        <f>(TBSSReal[[#This Row],[Debe]]-TBSSReal[[#This Row],[Haber]])-TBSSReal[[#This Row],[Saldo]]</f>
        <v>0</v>
      </c>
      <c r="G103" s="28">
        <f>VALUE(LEFT(TBSSReal[[#This Row],[Código]],3))</f>
        <v>629</v>
      </c>
    </row>
    <row r="104" spans="1:7" x14ac:dyDescent="0.25">
      <c r="A104" s="13">
        <v>6290014</v>
      </c>
      <c r="B104" s="24" t="s">
        <v>106</v>
      </c>
      <c r="C104" s="25">
        <v>217.79</v>
      </c>
      <c r="D104" s="25"/>
      <c r="E104" s="25">
        <v>217.79</v>
      </c>
      <c r="F104" s="21">
        <f>(TBSSReal[[#This Row],[Debe]]-TBSSReal[[#This Row],[Haber]])-TBSSReal[[#This Row],[Saldo]]</f>
        <v>0</v>
      </c>
      <c r="G104" s="28">
        <f>VALUE(LEFT(TBSSReal[[#This Row],[Código]],3))</f>
        <v>629</v>
      </c>
    </row>
    <row r="105" spans="1:7" x14ac:dyDescent="0.25">
      <c r="A105" s="13">
        <v>6290015</v>
      </c>
      <c r="B105" s="24" t="s">
        <v>107</v>
      </c>
      <c r="C105" s="25">
        <v>49720.82</v>
      </c>
      <c r="D105" s="25">
        <v>4935.91</v>
      </c>
      <c r="E105" s="25">
        <v>44784.91</v>
      </c>
      <c r="F105" s="21">
        <f>(TBSSReal[[#This Row],[Debe]]-TBSSReal[[#This Row],[Haber]])-TBSSReal[[#This Row],[Saldo]]</f>
        <v>0</v>
      </c>
      <c r="G105" s="28">
        <f>VALUE(LEFT(TBSSReal[[#This Row],[Código]],3))</f>
        <v>629</v>
      </c>
    </row>
    <row r="106" spans="1:7" x14ac:dyDescent="0.25">
      <c r="A106" s="13">
        <v>6290016</v>
      </c>
      <c r="B106" s="24" t="s">
        <v>108</v>
      </c>
      <c r="C106" s="25">
        <v>5005.46</v>
      </c>
      <c r="D106" s="25"/>
      <c r="E106" s="25">
        <v>5005.46</v>
      </c>
      <c r="F106" s="21">
        <f>(TBSSReal[[#This Row],[Debe]]-TBSSReal[[#This Row],[Haber]])-TBSSReal[[#This Row],[Saldo]]</f>
        <v>0</v>
      </c>
      <c r="G106" s="28">
        <f>VALUE(LEFT(TBSSReal[[#This Row],[Código]],3))</f>
        <v>629</v>
      </c>
    </row>
    <row r="107" spans="1:7" x14ac:dyDescent="0.25">
      <c r="A107" s="13">
        <v>6290017</v>
      </c>
      <c r="B107" s="24" t="s">
        <v>109</v>
      </c>
      <c r="C107" s="25">
        <v>20124.71</v>
      </c>
      <c r="D107" s="25">
        <v>1370.91</v>
      </c>
      <c r="E107" s="25">
        <v>18753.8</v>
      </c>
      <c r="F107" s="21">
        <f>(TBSSReal[[#This Row],[Debe]]-TBSSReal[[#This Row],[Haber]])-TBSSReal[[#This Row],[Saldo]]</f>
        <v>0</v>
      </c>
      <c r="G107" s="28">
        <f>VALUE(LEFT(TBSSReal[[#This Row],[Código]],3))</f>
        <v>629</v>
      </c>
    </row>
    <row r="108" spans="1:7" x14ac:dyDescent="0.25">
      <c r="A108" s="13">
        <v>6290018</v>
      </c>
      <c r="B108" s="24" t="s">
        <v>243</v>
      </c>
      <c r="C108" s="25">
        <v>1831.92</v>
      </c>
      <c r="D108" s="25"/>
      <c r="E108" s="25">
        <v>1831.92</v>
      </c>
      <c r="F108" s="21">
        <f>(TBSSReal[[#This Row],[Debe]]-TBSSReal[[#This Row],[Haber]])-TBSSReal[[#This Row],[Saldo]]</f>
        <v>0</v>
      </c>
      <c r="G108" s="28">
        <f>VALUE(LEFT(TBSSReal[[#This Row],[Código]],3))</f>
        <v>629</v>
      </c>
    </row>
    <row r="109" spans="1:7" x14ac:dyDescent="0.25">
      <c r="A109" s="13">
        <v>6290019</v>
      </c>
      <c r="B109" s="24" t="s">
        <v>110</v>
      </c>
      <c r="C109" s="25">
        <v>83527.490000000005</v>
      </c>
      <c r="D109" s="25">
        <v>45000</v>
      </c>
      <c r="E109" s="25">
        <v>38527.490000000005</v>
      </c>
      <c r="F109" s="21">
        <f>(TBSSReal[[#This Row],[Debe]]-TBSSReal[[#This Row],[Haber]])-TBSSReal[[#This Row],[Saldo]]</f>
        <v>0</v>
      </c>
      <c r="G109" s="28">
        <f>VALUE(LEFT(TBSSReal[[#This Row],[Código]],3))</f>
        <v>629</v>
      </c>
    </row>
    <row r="110" spans="1:7" x14ac:dyDescent="0.25">
      <c r="A110" s="13">
        <v>6290020</v>
      </c>
      <c r="B110" s="24" t="s">
        <v>244</v>
      </c>
      <c r="C110" s="25">
        <v>31429.4</v>
      </c>
      <c r="D110" s="25">
        <v>879.38</v>
      </c>
      <c r="E110" s="25">
        <v>30550.02</v>
      </c>
      <c r="F110" s="21">
        <f>(TBSSReal[[#This Row],[Debe]]-TBSSReal[[#This Row],[Haber]])-TBSSReal[[#This Row],[Saldo]]</f>
        <v>0</v>
      </c>
      <c r="G110" s="28">
        <f>VALUE(LEFT(TBSSReal[[#This Row],[Código]],3))</f>
        <v>629</v>
      </c>
    </row>
    <row r="111" spans="1:7" x14ac:dyDescent="0.25">
      <c r="A111" s="13">
        <v>6290023</v>
      </c>
      <c r="B111" s="24" t="s">
        <v>245</v>
      </c>
      <c r="C111" s="25">
        <v>15144.8</v>
      </c>
      <c r="D111" s="25">
        <v>1091.08</v>
      </c>
      <c r="E111" s="25">
        <v>14053.72</v>
      </c>
      <c r="F111" s="21">
        <f>(TBSSReal[[#This Row],[Debe]]-TBSSReal[[#This Row],[Haber]])-TBSSReal[[#This Row],[Saldo]]</f>
        <v>0</v>
      </c>
      <c r="G111" s="28">
        <f>VALUE(LEFT(TBSSReal[[#This Row],[Código]],3))</f>
        <v>629</v>
      </c>
    </row>
    <row r="112" spans="1:7" x14ac:dyDescent="0.25">
      <c r="A112" s="13">
        <v>6290024</v>
      </c>
      <c r="B112" s="24" t="s">
        <v>111</v>
      </c>
      <c r="C112" s="25">
        <v>51325.91</v>
      </c>
      <c r="D112" s="25">
        <v>3919.58</v>
      </c>
      <c r="E112" s="25">
        <v>47406.33</v>
      </c>
      <c r="F112" s="21">
        <f>(TBSSReal[[#This Row],[Debe]]-TBSSReal[[#This Row],[Haber]])-TBSSReal[[#This Row],[Saldo]]</f>
        <v>0</v>
      </c>
      <c r="G112" s="28">
        <f>VALUE(LEFT(TBSSReal[[#This Row],[Código]],3))</f>
        <v>629</v>
      </c>
    </row>
    <row r="113" spans="1:7" x14ac:dyDescent="0.25">
      <c r="A113" s="13">
        <v>6290025</v>
      </c>
      <c r="B113" s="24" t="s">
        <v>112</v>
      </c>
      <c r="C113" s="25">
        <v>412.4</v>
      </c>
      <c r="D113" s="25"/>
      <c r="E113" s="25">
        <v>412.4</v>
      </c>
      <c r="F113" s="21">
        <f>(TBSSReal[[#This Row],[Debe]]-TBSSReal[[#This Row],[Haber]])-TBSSReal[[#This Row],[Saldo]]</f>
        <v>0</v>
      </c>
      <c r="G113" s="28">
        <f>VALUE(LEFT(TBSSReal[[#This Row],[Código]],3))</f>
        <v>629</v>
      </c>
    </row>
    <row r="114" spans="1:7" x14ac:dyDescent="0.25">
      <c r="A114" s="13">
        <v>6290027</v>
      </c>
      <c r="B114" s="24" t="s">
        <v>114</v>
      </c>
      <c r="C114" s="25">
        <v>4337.66</v>
      </c>
      <c r="D114" s="25"/>
      <c r="E114" s="25">
        <v>4337.66</v>
      </c>
      <c r="F114" s="21">
        <f>(TBSSReal[[#This Row],[Debe]]-TBSSReal[[#This Row],[Haber]])-TBSSReal[[#This Row],[Saldo]]</f>
        <v>0</v>
      </c>
      <c r="G114" s="28">
        <f>VALUE(LEFT(TBSSReal[[#This Row],[Código]],3))</f>
        <v>629</v>
      </c>
    </row>
    <row r="115" spans="1:7" x14ac:dyDescent="0.25">
      <c r="A115" s="13">
        <v>6290028</v>
      </c>
      <c r="B115" s="24" t="s">
        <v>115</v>
      </c>
      <c r="C115" s="25">
        <v>819.53</v>
      </c>
      <c r="D115" s="25"/>
      <c r="E115" s="25">
        <v>819.53</v>
      </c>
      <c r="F115" s="21">
        <f>(TBSSReal[[#This Row],[Debe]]-TBSSReal[[#This Row],[Haber]])-TBSSReal[[#This Row],[Saldo]]</f>
        <v>0</v>
      </c>
      <c r="G115" s="28">
        <f>VALUE(LEFT(TBSSReal[[#This Row],[Código]],3))</f>
        <v>629</v>
      </c>
    </row>
    <row r="116" spans="1:7" x14ac:dyDescent="0.25">
      <c r="A116" s="13">
        <v>6290031</v>
      </c>
      <c r="B116" s="24" t="s">
        <v>246</v>
      </c>
      <c r="C116" s="25">
        <v>24232.77</v>
      </c>
      <c r="D116" s="25">
        <v>779.7</v>
      </c>
      <c r="E116" s="25">
        <v>23453.07</v>
      </c>
      <c r="F116" s="21">
        <f>(TBSSReal[[#This Row],[Debe]]-TBSSReal[[#This Row],[Haber]])-TBSSReal[[#This Row],[Saldo]]</f>
        <v>0</v>
      </c>
      <c r="G116" s="28">
        <f>VALUE(LEFT(TBSSReal[[#This Row],[Código]],3))</f>
        <v>629</v>
      </c>
    </row>
    <row r="117" spans="1:7" x14ac:dyDescent="0.25">
      <c r="A117" s="13">
        <v>6290032</v>
      </c>
      <c r="B117" s="24" t="s">
        <v>116</v>
      </c>
      <c r="C117" s="25">
        <v>4183.72</v>
      </c>
      <c r="D117" s="25">
        <v>45.78</v>
      </c>
      <c r="E117" s="25">
        <v>4137.9400000000005</v>
      </c>
      <c r="F117" s="21">
        <f>(TBSSReal[[#This Row],[Debe]]-TBSSReal[[#This Row],[Haber]])-TBSSReal[[#This Row],[Saldo]]</f>
        <v>0</v>
      </c>
      <c r="G117" s="28">
        <f>VALUE(LEFT(TBSSReal[[#This Row],[Código]],3))</f>
        <v>629</v>
      </c>
    </row>
    <row r="118" spans="1:7" x14ac:dyDescent="0.25">
      <c r="A118" s="13">
        <v>6290033</v>
      </c>
      <c r="B118" s="24" t="s">
        <v>117</v>
      </c>
      <c r="C118" s="25">
        <v>27554.95</v>
      </c>
      <c r="D118" s="25">
        <v>298.22000000000003</v>
      </c>
      <c r="E118" s="25">
        <v>27256.73</v>
      </c>
      <c r="F118" s="21">
        <f>(TBSSReal[[#This Row],[Debe]]-TBSSReal[[#This Row],[Haber]])-TBSSReal[[#This Row],[Saldo]]</f>
        <v>0</v>
      </c>
      <c r="G118" s="28">
        <f>VALUE(LEFT(TBSSReal[[#This Row],[Código]],3))</f>
        <v>629</v>
      </c>
    </row>
    <row r="119" spans="1:7" x14ac:dyDescent="0.25">
      <c r="A119" s="13">
        <v>6290034</v>
      </c>
      <c r="B119" s="24" t="s">
        <v>118</v>
      </c>
      <c r="C119" s="25">
        <v>9842.52</v>
      </c>
      <c r="D119" s="25"/>
      <c r="E119" s="25">
        <v>9842.52</v>
      </c>
      <c r="F119" s="21">
        <f>(TBSSReal[[#This Row],[Debe]]-TBSSReal[[#This Row],[Haber]])-TBSSReal[[#This Row],[Saldo]]</f>
        <v>0</v>
      </c>
      <c r="G119" s="28">
        <f>VALUE(LEFT(TBSSReal[[#This Row],[Código]],3))</f>
        <v>629</v>
      </c>
    </row>
    <row r="120" spans="1:7" x14ac:dyDescent="0.25">
      <c r="A120" s="13">
        <v>6290035</v>
      </c>
      <c r="B120" s="24" t="s">
        <v>119</v>
      </c>
      <c r="C120" s="25">
        <v>2960</v>
      </c>
      <c r="D120" s="25"/>
      <c r="E120" s="25">
        <v>2960</v>
      </c>
      <c r="F120" s="21">
        <f>(TBSSReal[[#This Row],[Debe]]-TBSSReal[[#This Row],[Haber]])-TBSSReal[[#This Row],[Saldo]]</f>
        <v>0</v>
      </c>
      <c r="G120" s="28">
        <f>VALUE(LEFT(TBSSReal[[#This Row],[Código]],3))</f>
        <v>629</v>
      </c>
    </row>
    <row r="121" spans="1:7" x14ac:dyDescent="0.25">
      <c r="A121" s="13">
        <v>6290037</v>
      </c>
      <c r="B121" s="24" t="s">
        <v>120</v>
      </c>
      <c r="C121" s="25">
        <v>2257.48</v>
      </c>
      <c r="D121" s="25">
        <v>110.84</v>
      </c>
      <c r="E121" s="25">
        <v>2146.64</v>
      </c>
      <c r="F121" s="21">
        <f>(TBSSReal[[#This Row],[Debe]]-TBSSReal[[#This Row],[Haber]])-TBSSReal[[#This Row],[Saldo]]</f>
        <v>0</v>
      </c>
      <c r="G121" s="28">
        <f>VALUE(LEFT(TBSSReal[[#This Row],[Código]],3))</f>
        <v>629</v>
      </c>
    </row>
    <row r="122" spans="1:7" x14ac:dyDescent="0.25">
      <c r="A122" s="13">
        <v>6290039</v>
      </c>
      <c r="B122" s="24" t="s">
        <v>247</v>
      </c>
      <c r="C122" s="25">
        <v>339.54</v>
      </c>
      <c r="D122" s="25"/>
      <c r="E122" s="25">
        <v>339.54</v>
      </c>
      <c r="F122" s="21">
        <f>(TBSSReal[[#This Row],[Debe]]-TBSSReal[[#This Row],[Haber]])-TBSSReal[[#This Row],[Saldo]]</f>
        <v>0</v>
      </c>
      <c r="G122" s="28">
        <f>VALUE(LEFT(TBSSReal[[#This Row],[Código]],3))</f>
        <v>629</v>
      </c>
    </row>
    <row r="123" spans="1:7" x14ac:dyDescent="0.25">
      <c r="A123" s="13">
        <v>6310001</v>
      </c>
      <c r="B123" s="24" t="s">
        <v>122</v>
      </c>
      <c r="C123" s="25">
        <v>2985.26</v>
      </c>
      <c r="D123" s="25"/>
      <c r="E123" s="25">
        <v>2985.26</v>
      </c>
      <c r="F123" s="21">
        <f>(TBSSReal[[#This Row],[Debe]]-TBSSReal[[#This Row],[Haber]])-TBSSReal[[#This Row],[Saldo]]</f>
        <v>0</v>
      </c>
      <c r="G123" s="28">
        <f>VALUE(LEFT(TBSSReal[[#This Row],[Código]],3))</f>
        <v>631</v>
      </c>
    </row>
    <row r="124" spans="1:7" x14ac:dyDescent="0.25">
      <c r="A124" s="13">
        <v>6310005</v>
      </c>
      <c r="B124" s="24" t="s">
        <v>124</v>
      </c>
      <c r="C124" s="25">
        <v>828.29</v>
      </c>
      <c r="D124" s="25"/>
      <c r="E124" s="25">
        <v>828.29</v>
      </c>
      <c r="F124" s="21">
        <f>(TBSSReal[[#This Row],[Debe]]-TBSSReal[[#This Row],[Haber]])-TBSSReal[[#This Row],[Saldo]]</f>
        <v>0</v>
      </c>
      <c r="G124" s="28">
        <f>VALUE(LEFT(TBSSReal[[#This Row],[Código]],3))</f>
        <v>631</v>
      </c>
    </row>
    <row r="125" spans="1:7" x14ac:dyDescent="0.25">
      <c r="A125" s="13">
        <v>6310006</v>
      </c>
      <c r="B125" s="24" t="s">
        <v>125</v>
      </c>
      <c r="C125" s="25">
        <v>14954.07</v>
      </c>
      <c r="D125" s="25"/>
      <c r="E125" s="25">
        <v>14954.07</v>
      </c>
      <c r="F125" s="21">
        <f>(TBSSReal[[#This Row],[Debe]]-TBSSReal[[#This Row],[Haber]])-TBSSReal[[#This Row],[Saldo]]</f>
        <v>0</v>
      </c>
      <c r="G125" s="28">
        <f>VALUE(LEFT(TBSSReal[[#This Row],[Código]],3))</f>
        <v>631</v>
      </c>
    </row>
    <row r="126" spans="1:7" x14ac:dyDescent="0.25">
      <c r="A126" s="13">
        <v>6310007</v>
      </c>
      <c r="B126" s="24" t="s">
        <v>126</v>
      </c>
      <c r="C126" s="25">
        <v>18197.54</v>
      </c>
      <c r="D126" s="25"/>
      <c r="E126" s="25">
        <v>18197.54</v>
      </c>
      <c r="F126" s="21">
        <f>(TBSSReal[[#This Row],[Debe]]-TBSSReal[[#This Row],[Haber]])-TBSSReal[[#This Row],[Saldo]]</f>
        <v>0</v>
      </c>
      <c r="G126" s="28">
        <f>VALUE(LEFT(TBSSReal[[#This Row],[Código]],3))</f>
        <v>631</v>
      </c>
    </row>
    <row r="127" spans="1:7" x14ac:dyDescent="0.25">
      <c r="A127" s="13">
        <v>6310008</v>
      </c>
      <c r="B127" s="24" t="s">
        <v>127</v>
      </c>
      <c r="C127" s="25">
        <v>304.43</v>
      </c>
      <c r="D127" s="25">
        <v>35.33</v>
      </c>
      <c r="E127" s="25">
        <v>269.10000000000002</v>
      </c>
      <c r="F127" s="21">
        <f>(TBSSReal[[#This Row],[Debe]]-TBSSReal[[#This Row],[Haber]])-TBSSReal[[#This Row],[Saldo]]</f>
        <v>0</v>
      </c>
      <c r="G127" s="28">
        <f>VALUE(LEFT(TBSSReal[[#This Row],[Código]],3))</f>
        <v>631</v>
      </c>
    </row>
    <row r="128" spans="1:7" x14ac:dyDescent="0.25">
      <c r="A128" s="13">
        <v>6310010</v>
      </c>
      <c r="B128" s="24" t="s">
        <v>128</v>
      </c>
      <c r="C128" s="25">
        <v>2</v>
      </c>
      <c r="D128" s="25"/>
      <c r="E128" s="25">
        <v>2</v>
      </c>
      <c r="F128" s="21">
        <f>(TBSSReal[[#This Row],[Debe]]-TBSSReal[[#This Row],[Haber]])-TBSSReal[[#This Row],[Saldo]]</f>
        <v>0</v>
      </c>
      <c r="G128" s="28">
        <f>VALUE(LEFT(TBSSReal[[#This Row],[Código]],3))</f>
        <v>631</v>
      </c>
    </row>
    <row r="129" spans="1:7" x14ac:dyDescent="0.25">
      <c r="A129" s="13">
        <v>6310012</v>
      </c>
      <c r="B129" s="24" t="s">
        <v>129</v>
      </c>
      <c r="C129" s="25">
        <v>92.13</v>
      </c>
      <c r="D129" s="25"/>
      <c r="E129" s="25">
        <v>92.13</v>
      </c>
      <c r="F129" s="21">
        <f>(TBSSReal[[#This Row],[Debe]]-TBSSReal[[#This Row],[Haber]])-TBSSReal[[#This Row],[Saldo]]</f>
        <v>0</v>
      </c>
      <c r="G129" s="28">
        <f>VALUE(LEFT(TBSSReal[[#This Row],[Código]],3))</f>
        <v>631</v>
      </c>
    </row>
    <row r="130" spans="1:7" x14ac:dyDescent="0.25">
      <c r="A130" s="13">
        <v>6310014</v>
      </c>
      <c r="B130" s="24" t="s">
        <v>130</v>
      </c>
      <c r="C130" s="25">
        <v>243.62</v>
      </c>
      <c r="D130" s="25">
        <v>40.049999999999997</v>
      </c>
      <c r="E130" s="25">
        <v>203.57</v>
      </c>
      <c r="F130" s="21">
        <f>(TBSSReal[[#This Row],[Debe]]-TBSSReal[[#This Row],[Haber]])-TBSSReal[[#This Row],[Saldo]]</f>
        <v>0</v>
      </c>
      <c r="G130" s="28">
        <f>VALUE(LEFT(TBSSReal[[#This Row],[Código]],3))</f>
        <v>631</v>
      </c>
    </row>
    <row r="131" spans="1:7" x14ac:dyDescent="0.25">
      <c r="A131" s="13">
        <v>6310015</v>
      </c>
      <c r="B131" s="24" t="s">
        <v>131</v>
      </c>
      <c r="C131" s="25">
        <v>12319.32</v>
      </c>
      <c r="D131" s="25"/>
      <c r="E131" s="25">
        <v>12319.32</v>
      </c>
      <c r="F131" s="21">
        <f>(TBSSReal[[#This Row],[Debe]]-TBSSReal[[#This Row],[Haber]])-TBSSReal[[#This Row],[Saldo]]</f>
        <v>0</v>
      </c>
      <c r="G131" s="28">
        <f>VALUE(LEFT(TBSSReal[[#This Row],[Código]],3))</f>
        <v>631</v>
      </c>
    </row>
    <row r="132" spans="1:7" x14ac:dyDescent="0.25">
      <c r="A132" s="13">
        <v>6310016</v>
      </c>
      <c r="B132" s="24" t="s">
        <v>132</v>
      </c>
      <c r="C132" s="25">
        <v>1002.41</v>
      </c>
      <c r="D132" s="25"/>
      <c r="E132" s="25">
        <v>1002.41</v>
      </c>
      <c r="F132" s="21">
        <f>(TBSSReal[[#This Row],[Debe]]-TBSSReal[[#This Row],[Haber]])-TBSSReal[[#This Row],[Saldo]]</f>
        <v>0</v>
      </c>
      <c r="G132" s="28">
        <f>VALUE(LEFT(TBSSReal[[#This Row],[Código]],3))</f>
        <v>631</v>
      </c>
    </row>
    <row r="133" spans="1:7" x14ac:dyDescent="0.25">
      <c r="A133" s="13">
        <v>6310017</v>
      </c>
      <c r="B133" s="24" t="s">
        <v>133</v>
      </c>
      <c r="C133" s="25">
        <v>57.25</v>
      </c>
      <c r="D133" s="25"/>
      <c r="E133" s="25">
        <v>57.25</v>
      </c>
      <c r="F133" s="21">
        <f>(TBSSReal[[#This Row],[Debe]]-TBSSReal[[#This Row],[Haber]])-TBSSReal[[#This Row],[Saldo]]</f>
        <v>0</v>
      </c>
      <c r="G133" s="28">
        <f>VALUE(LEFT(TBSSReal[[#This Row],[Código]],3))</f>
        <v>631</v>
      </c>
    </row>
    <row r="134" spans="1:7" x14ac:dyDescent="0.25">
      <c r="A134" s="13">
        <v>6310018</v>
      </c>
      <c r="B134" s="24" t="s">
        <v>134</v>
      </c>
      <c r="C134" s="25">
        <v>338.58</v>
      </c>
      <c r="D134" s="25"/>
      <c r="E134" s="25">
        <v>338.58</v>
      </c>
      <c r="F134" s="21">
        <f>(TBSSReal[[#This Row],[Debe]]-TBSSReal[[#This Row],[Haber]])-TBSSReal[[#This Row],[Saldo]]</f>
        <v>0</v>
      </c>
      <c r="G134" s="28">
        <f>VALUE(LEFT(TBSSReal[[#This Row],[Código]],3))</f>
        <v>631</v>
      </c>
    </row>
    <row r="135" spans="1:7" x14ac:dyDescent="0.25">
      <c r="A135" s="13">
        <v>6310020</v>
      </c>
      <c r="B135" s="24" t="s">
        <v>135</v>
      </c>
      <c r="C135" s="25">
        <v>4239.09</v>
      </c>
      <c r="D135" s="25">
        <v>1413.7</v>
      </c>
      <c r="E135" s="25">
        <v>2825.3900000000003</v>
      </c>
      <c r="F135" s="21">
        <f>(TBSSReal[[#This Row],[Debe]]-TBSSReal[[#This Row],[Haber]])-TBSSReal[[#This Row],[Saldo]]</f>
        <v>0</v>
      </c>
      <c r="G135" s="28">
        <f>VALUE(LEFT(TBSSReal[[#This Row],[Código]],3))</f>
        <v>631</v>
      </c>
    </row>
    <row r="136" spans="1:7" x14ac:dyDescent="0.25">
      <c r="A136" s="13">
        <v>6400001</v>
      </c>
      <c r="B136" s="24" t="s">
        <v>136</v>
      </c>
      <c r="C136" s="25">
        <v>1752783.36</v>
      </c>
      <c r="D136" s="25">
        <v>183886.1</v>
      </c>
      <c r="E136" s="25">
        <v>1568897.26</v>
      </c>
      <c r="F136" s="21">
        <f>(TBSSReal[[#This Row],[Debe]]-TBSSReal[[#This Row],[Haber]])-TBSSReal[[#This Row],[Saldo]]</f>
        <v>0</v>
      </c>
      <c r="G136" s="28">
        <f>VALUE(LEFT(TBSSReal[[#This Row],[Código]],3))</f>
        <v>640</v>
      </c>
    </row>
    <row r="137" spans="1:7" x14ac:dyDescent="0.25">
      <c r="A137" s="13">
        <v>6410000</v>
      </c>
      <c r="B137" s="24" t="s">
        <v>137</v>
      </c>
      <c r="C137" s="25">
        <v>20659.05</v>
      </c>
      <c r="D137" s="25">
        <v>719.54</v>
      </c>
      <c r="E137" s="25">
        <v>19939.509999999998</v>
      </c>
      <c r="F137" s="21">
        <f>(TBSSReal[[#This Row],[Debe]]-TBSSReal[[#This Row],[Haber]])-TBSSReal[[#This Row],[Saldo]]</f>
        <v>0</v>
      </c>
      <c r="G137" s="28">
        <f>VALUE(LEFT(TBSSReal[[#This Row],[Código]],3))</f>
        <v>641</v>
      </c>
    </row>
    <row r="138" spans="1:7" x14ac:dyDescent="0.25">
      <c r="A138" s="13">
        <v>6420001</v>
      </c>
      <c r="B138" s="24" t="s">
        <v>138</v>
      </c>
      <c r="C138" s="25">
        <v>327386.5</v>
      </c>
      <c r="D138" s="25">
        <v>11208.62</v>
      </c>
      <c r="E138" s="25">
        <v>316177.88</v>
      </c>
      <c r="F138" s="21">
        <f>(TBSSReal[[#This Row],[Debe]]-TBSSReal[[#This Row],[Haber]])-TBSSReal[[#This Row],[Saldo]]</f>
        <v>0</v>
      </c>
      <c r="G138" s="28">
        <f>VALUE(LEFT(TBSSReal[[#This Row],[Código]],3))</f>
        <v>642</v>
      </c>
    </row>
    <row r="139" spans="1:7" x14ac:dyDescent="0.25">
      <c r="A139" s="13">
        <v>6490001</v>
      </c>
      <c r="B139" s="24" t="s">
        <v>139</v>
      </c>
      <c r="C139" s="25">
        <v>5019.51</v>
      </c>
      <c r="D139" s="25"/>
      <c r="E139" s="25">
        <v>5019.51</v>
      </c>
      <c r="F139" s="21">
        <f>(TBSSReal[[#This Row],[Debe]]-TBSSReal[[#This Row],[Haber]])-TBSSReal[[#This Row],[Saldo]]</f>
        <v>0</v>
      </c>
      <c r="G139" s="28">
        <f>VALUE(LEFT(TBSSReal[[#This Row],[Código]],3))</f>
        <v>649</v>
      </c>
    </row>
    <row r="140" spans="1:7" x14ac:dyDescent="0.25">
      <c r="A140" s="13">
        <v>6620002</v>
      </c>
      <c r="B140" s="24" t="s">
        <v>140</v>
      </c>
      <c r="C140" s="25">
        <v>39095.46</v>
      </c>
      <c r="D140" s="25">
        <v>2315.42</v>
      </c>
      <c r="E140" s="25">
        <v>36780.04</v>
      </c>
      <c r="F140" s="21">
        <f>(TBSSReal[[#This Row],[Debe]]-TBSSReal[[#This Row],[Haber]])-TBSSReal[[#This Row],[Saldo]]</f>
        <v>0</v>
      </c>
      <c r="G140" s="28">
        <f>VALUE(LEFT(TBSSReal[[#This Row],[Código]],3))</f>
        <v>662</v>
      </c>
    </row>
    <row r="141" spans="1:7" x14ac:dyDescent="0.25">
      <c r="A141" s="13">
        <v>6623001</v>
      </c>
      <c r="B141" s="24" t="s">
        <v>141</v>
      </c>
      <c r="C141" s="25">
        <v>189277.22</v>
      </c>
      <c r="D141" s="25"/>
      <c r="E141" s="25">
        <v>189277.22</v>
      </c>
      <c r="F141" s="21">
        <f>(TBSSReal[[#This Row],[Debe]]-TBSSReal[[#This Row],[Haber]])-TBSSReal[[#This Row],[Saldo]]</f>
        <v>0</v>
      </c>
      <c r="G141" s="28">
        <f>VALUE(LEFT(TBSSReal[[#This Row],[Código]],3))</f>
        <v>662</v>
      </c>
    </row>
    <row r="142" spans="1:7" x14ac:dyDescent="0.25">
      <c r="A142" s="13">
        <v>6623002</v>
      </c>
      <c r="B142" s="24" t="s">
        <v>142</v>
      </c>
      <c r="C142" s="25">
        <v>1484.9</v>
      </c>
      <c r="D142" s="25">
        <v>509.93</v>
      </c>
      <c r="E142" s="25">
        <v>974.97</v>
      </c>
      <c r="F142" s="21">
        <f>(TBSSReal[[#This Row],[Debe]]-TBSSReal[[#This Row],[Haber]])-TBSSReal[[#This Row],[Saldo]]</f>
        <v>0</v>
      </c>
      <c r="G142" s="28">
        <f>VALUE(LEFT(TBSSReal[[#This Row],[Código]],3))</f>
        <v>662</v>
      </c>
    </row>
    <row r="143" spans="1:7" x14ac:dyDescent="0.25">
      <c r="A143" s="13">
        <v>6680001</v>
      </c>
      <c r="B143" s="24" t="s">
        <v>143</v>
      </c>
      <c r="C143" s="25">
        <v>0.61</v>
      </c>
      <c r="D143" s="25"/>
      <c r="E143" s="25">
        <v>0.61</v>
      </c>
      <c r="F143" s="21">
        <f>(TBSSReal[[#This Row],[Debe]]-TBSSReal[[#This Row],[Haber]])-TBSSReal[[#This Row],[Saldo]]</f>
        <v>0</v>
      </c>
      <c r="G143" s="28">
        <f>VALUE(LEFT(TBSSReal[[#This Row],[Código]],3))</f>
        <v>668</v>
      </c>
    </row>
    <row r="144" spans="1:7" x14ac:dyDescent="0.25">
      <c r="A144" s="13">
        <v>6681001</v>
      </c>
      <c r="B144" s="24" t="s">
        <v>144</v>
      </c>
      <c r="C144" s="25">
        <v>401.94</v>
      </c>
      <c r="D144" s="25"/>
      <c r="E144" s="25">
        <v>401.94</v>
      </c>
      <c r="F144" s="21">
        <f>(TBSSReal[[#This Row],[Debe]]-TBSSReal[[#This Row],[Haber]])-TBSSReal[[#This Row],[Saldo]]</f>
        <v>0</v>
      </c>
      <c r="G144" s="28">
        <f>VALUE(LEFT(TBSSReal[[#This Row],[Código]],3))</f>
        <v>668</v>
      </c>
    </row>
    <row r="145" spans="1:7" x14ac:dyDescent="0.25">
      <c r="A145" s="13">
        <v>6690001</v>
      </c>
      <c r="B145" s="24" t="s">
        <v>145</v>
      </c>
      <c r="C145" s="25">
        <v>4.09</v>
      </c>
      <c r="D145" s="25">
        <v>16.96</v>
      </c>
      <c r="E145" s="25">
        <v>-12.870000000000001</v>
      </c>
      <c r="F145" s="21">
        <f>(TBSSReal[[#This Row],[Debe]]-TBSSReal[[#This Row],[Haber]])-TBSSReal[[#This Row],[Saldo]]</f>
        <v>0</v>
      </c>
      <c r="G145" s="28">
        <f>VALUE(LEFT(TBSSReal[[#This Row],[Código]],3))</f>
        <v>669</v>
      </c>
    </row>
    <row r="146" spans="1:7" x14ac:dyDescent="0.25">
      <c r="A146" s="13">
        <v>6690005</v>
      </c>
      <c r="B146" s="24" t="s">
        <v>147</v>
      </c>
      <c r="C146" s="25">
        <v>0.05</v>
      </c>
      <c r="D146" s="25"/>
      <c r="E146" s="25">
        <v>0.05</v>
      </c>
      <c r="F146" s="21">
        <f>(TBSSReal[[#This Row],[Debe]]-TBSSReal[[#This Row],[Haber]])-TBSSReal[[#This Row],[Saldo]]</f>
        <v>0</v>
      </c>
      <c r="G146" s="28">
        <f>VALUE(LEFT(TBSSReal[[#This Row],[Código]],3))</f>
        <v>669</v>
      </c>
    </row>
    <row r="147" spans="1:7" x14ac:dyDescent="0.25">
      <c r="A147" s="13">
        <v>6690006</v>
      </c>
      <c r="B147" s="24" t="s">
        <v>148</v>
      </c>
      <c r="C147" s="25">
        <v>14404.38</v>
      </c>
      <c r="D147" s="25">
        <v>79.84</v>
      </c>
      <c r="E147" s="25">
        <v>14324.539999999999</v>
      </c>
      <c r="F147" s="21">
        <f>(TBSSReal[[#This Row],[Debe]]-TBSSReal[[#This Row],[Haber]])-TBSSReal[[#This Row],[Saldo]]</f>
        <v>0</v>
      </c>
      <c r="G147" s="28">
        <f>VALUE(LEFT(TBSSReal[[#This Row],[Código]],3))</f>
        <v>669</v>
      </c>
    </row>
    <row r="148" spans="1:7" x14ac:dyDescent="0.25">
      <c r="A148" s="13">
        <v>6690007</v>
      </c>
      <c r="B148" s="24" t="s">
        <v>149</v>
      </c>
      <c r="C148" s="25">
        <v>685.94</v>
      </c>
      <c r="D148" s="25"/>
      <c r="E148" s="25">
        <v>685.94</v>
      </c>
      <c r="F148" s="21">
        <f>(TBSSReal[[#This Row],[Debe]]-TBSSReal[[#This Row],[Haber]])-TBSSReal[[#This Row],[Saldo]]</f>
        <v>0</v>
      </c>
      <c r="G148" s="28">
        <f>VALUE(LEFT(TBSSReal[[#This Row],[Código]],3))</f>
        <v>669</v>
      </c>
    </row>
    <row r="149" spans="1:7" x14ac:dyDescent="0.25">
      <c r="A149" s="13">
        <v>6690008</v>
      </c>
      <c r="B149" s="24" t="s">
        <v>150</v>
      </c>
      <c r="C149" s="25">
        <v>2826</v>
      </c>
      <c r="D149" s="25"/>
      <c r="E149" s="25">
        <v>2826</v>
      </c>
      <c r="F149" s="21">
        <f>(TBSSReal[[#This Row],[Debe]]-TBSSReal[[#This Row],[Haber]])-TBSSReal[[#This Row],[Saldo]]</f>
        <v>0</v>
      </c>
      <c r="G149" s="28">
        <f>VALUE(LEFT(TBSSReal[[#This Row],[Código]],3))</f>
        <v>669</v>
      </c>
    </row>
    <row r="150" spans="1:7" x14ac:dyDescent="0.25">
      <c r="A150" s="13">
        <v>6691001</v>
      </c>
      <c r="B150" s="24" t="s">
        <v>151</v>
      </c>
      <c r="C150" s="25">
        <v>16440.900000000001</v>
      </c>
      <c r="D150" s="25"/>
      <c r="E150" s="25">
        <v>16440.900000000001</v>
      </c>
      <c r="F150" s="21">
        <f>(TBSSReal[[#This Row],[Debe]]-TBSSReal[[#This Row],[Haber]])-TBSSReal[[#This Row],[Saldo]]</f>
        <v>0</v>
      </c>
      <c r="G150" s="28">
        <f>VALUE(LEFT(TBSSReal[[#This Row],[Código]],3))</f>
        <v>669</v>
      </c>
    </row>
    <row r="151" spans="1:7" x14ac:dyDescent="0.25">
      <c r="A151" s="13">
        <v>6780001</v>
      </c>
      <c r="B151" s="24" t="s">
        <v>152</v>
      </c>
      <c r="C151" s="25">
        <v>14761.41</v>
      </c>
      <c r="D151" s="25"/>
      <c r="E151" s="25">
        <v>14761.41</v>
      </c>
      <c r="F151" s="21">
        <f>(TBSSReal[[#This Row],[Debe]]-TBSSReal[[#This Row],[Haber]])-TBSSReal[[#This Row],[Saldo]]</f>
        <v>0</v>
      </c>
      <c r="G151" s="28">
        <f>VALUE(LEFT(TBSSReal[[#This Row],[Código]],3))</f>
        <v>678</v>
      </c>
    </row>
    <row r="152" spans="1:7" x14ac:dyDescent="0.25">
      <c r="A152" s="13">
        <v>6780002</v>
      </c>
      <c r="B152" s="24" t="s">
        <v>153</v>
      </c>
      <c r="C152" s="25">
        <v>7247.36</v>
      </c>
      <c r="D152" s="25"/>
      <c r="E152" s="25">
        <v>7247.36</v>
      </c>
      <c r="F152" s="21">
        <f>(TBSSReal[[#This Row],[Debe]]-TBSSReal[[#This Row],[Haber]])-TBSSReal[[#This Row],[Saldo]]</f>
        <v>0</v>
      </c>
      <c r="G152" s="28">
        <f>VALUE(LEFT(TBSSReal[[#This Row],[Código]],3))</f>
        <v>678</v>
      </c>
    </row>
    <row r="153" spans="1:7" x14ac:dyDescent="0.25">
      <c r="A153" s="13">
        <v>6780003</v>
      </c>
      <c r="B153" s="24" t="s">
        <v>154</v>
      </c>
      <c r="C153" s="25">
        <v>310</v>
      </c>
      <c r="D153" s="25"/>
      <c r="E153" s="25">
        <v>310</v>
      </c>
      <c r="F153" s="21">
        <f>(TBSSReal[[#This Row],[Debe]]-TBSSReal[[#This Row],[Haber]])-TBSSReal[[#This Row],[Saldo]]</f>
        <v>0</v>
      </c>
      <c r="G153" s="28">
        <f>VALUE(LEFT(TBSSReal[[#This Row],[Código]],3))</f>
        <v>678</v>
      </c>
    </row>
    <row r="154" spans="1:7" x14ac:dyDescent="0.25">
      <c r="A154" s="13">
        <v>6780004</v>
      </c>
      <c r="B154" s="24" t="s">
        <v>155</v>
      </c>
      <c r="C154" s="25">
        <v>553.62</v>
      </c>
      <c r="D154" s="25"/>
      <c r="E154" s="25">
        <v>553.62</v>
      </c>
      <c r="F154" s="21">
        <f>(TBSSReal[[#This Row],[Debe]]-TBSSReal[[#This Row],[Haber]])-TBSSReal[[#This Row],[Saldo]]</f>
        <v>0</v>
      </c>
      <c r="G154" s="28">
        <f>VALUE(LEFT(TBSSReal[[#This Row],[Código]],3))</f>
        <v>678</v>
      </c>
    </row>
    <row r="155" spans="1:7" x14ac:dyDescent="0.25">
      <c r="A155" s="13">
        <v>6780005</v>
      </c>
      <c r="B155" s="24" t="s">
        <v>156</v>
      </c>
      <c r="C155" s="25">
        <v>3500</v>
      </c>
      <c r="D155" s="25"/>
      <c r="E155" s="25">
        <v>3500</v>
      </c>
      <c r="F155" s="21">
        <f>(TBSSReal[[#This Row],[Debe]]-TBSSReal[[#This Row],[Haber]])-TBSSReal[[#This Row],[Saldo]]</f>
        <v>0</v>
      </c>
      <c r="G155" s="28">
        <f>VALUE(LEFT(TBSSReal[[#This Row],[Código]],3))</f>
        <v>678</v>
      </c>
    </row>
    <row r="156" spans="1:7" x14ac:dyDescent="0.25">
      <c r="A156" s="13">
        <v>6803002</v>
      </c>
      <c r="B156" s="24" t="s">
        <v>159</v>
      </c>
      <c r="C156" s="25">
        <v>351.31</v>
      </c>
      <c r="D156" s="25"/>
      <c r="E156" s="25">
        <v>351.31</v>
      </c>
      <c r="F156" s="21">
        <f>(TBSSReal[[#This Row],[Debe]]-TBSSReal[[#This Row],[Haber]])-TBSSReal[[#This Row],[Saldo]]</f>
        <v>0</v>
      </c>
      <c r="G156" s="28">
        <f>VALUE(LEFT(TBSSReal[[#This Row],[Código]],3))</f>
        <v>680</v>
      </c>
    </row>
    <row r="157" spans="1:7" x14ac:dyDescent="0.25">
      <c r="A157" s="13">
        <v>6811009</v>
      </c>
      <c r="B157" s="24" t="s">
        <v>164</v>
      </c>
      <c r="C157" s="25">
        <v>656.82</v>
      </c>
      <c r="D157" s="25"/>
      <c r="E157" s="25">
        <v>656.82</v>
      </c>
      <c r="F157" s="21">
        <f>(TBSSReal[[#This Row],[Debe]]-TBSSReal[[#This Row],[Haber]])-TBSSReal[[#This Row],[Saldo]]</f>
        <v>0</v>
      </c>
      <c r="G157" s="28">
        <f>VALUE(LEFT(TBSSReal[[#This Row],[Código]],3))</f>
        <v>681</v>
      </c>
    </row>
    <row r="158" spans="1:7" x14ac:dyDescent="0.25">
      <c r="A158" s="13">
        <v>6812001</v>
      </c>
      <c r="B158" s="24" t="s">
        <v>165</v>
      </c>
      <c r="C158" s="25">
        <v>12118.69</v>
      </c>
      <c r="D158" s="25"/>
      <c r="E158" s="25">
        <v>12118.69</v>
      </c>
      <c r="F158" s="21">
        <f>(TBSSReal[[#This Row],[Debe]]-TBSSReal[[#This Row],[Haber]])-TBSSReal[[#This Row],[Saldo]]</f>
        <v>0</v>
      </c>
      <c r="G158" s="28">
        <f>VALUE(LEFT(TBSSReal[[#This Row],[Código]],3))</f>
        <v>681</v>
      </c>
    </row>
    <row r="159" spans="1:7" x14ac:dyDescent="0.25">
      <c r="A159" s="13">
        <v>6815003</v>
      </c>
      <c r="B159" s="24" t="s">
        <v>176</v>
      </c>
      <c r="C159" s="25">
        <v>419.81</v>
      </c>
      <c r="D159" s="25"/>
      <c r="E159" s="25">
        <v>419.81</v>
      </c>
      <c r="F159" s="21">
        <f>(TBSSReal[[#This Row],[Debe]]-TBSSReal[[#This Row],[Haber]])-TBSSReal[[#This Row],[Saldo]]</f>
        <v>0</v>
      </c>
      <c r="G159" s="28">
        <f>VALUE(LEFT(TBSSReal[[#This Row],[Código]],3))</f>
        <v>681</v>
      </c>
    </row>
    <row r="160" spans="1:7" x14ac:dyDescent="0.25">
      <c r="A160" s="13">
        <v>6816006</v>
      </c>
      <c r="B160" s="24" t="s">
        <v>248</v>
      </c>
      <c r="C160" s="25">
        <v>15310.98</v>
      </c>
      <c r="D160" s="25"/>
      <c r="E160" s="25">
        <v>15310.98</v>
      </c>
      <c r="F160" s="21">
        <f>(TBSSReal[[#This Row],[Debe]]-TBSSReal[[#This Row],[Haber]])-TBSSReal[[#This Row],[Saldo]]</f>
        <v>0</v>
      </c>
      <c r="G160" s="28">
        <f>VALUE(LEFT(TBSSReal[[#This Row],[Código]],3))</f>
        <v>681</v>
      </c>
    </row>
    <row r="161" spans="1:7" x14ac:dyDescent="0.25">
      <c r="A161" s="13">
        <v>6816007</v>
      </c>
      <c r="B161" s="24" t="s">
        <v>249</v>
      </c>
      <c r="C161" s="25">
        <v>2672.04</v>
      </c>
      <c r="D161" s="25"/>
      <c r="E161" s="25">
        <v>2672.04</v>
      </c>
      <c r="F161" s="21">
        <f>(TBSSReal[[#This Row],[Debe]]-TBSSReal[[#This Row],[Haber]])-TBSSReal[[#This Row],[Saldo]]</f>
        <v>0</v>
      </c>
      <c r="G161" s="28">
        <f>VALUE(LEFT(TBSSReal[[#This Row],[Código]],3))</f>
        <v>681</v>
      </c>
    </row>
    <row r="162" spans="1:7" x14ac:dyDescent="0.25">
      <c r="A162" s="13">
        <v>6816008</v>
      </c>
      <c r="B162" s="24" t="s">
        <v>185</v>
      </c>
      <c r="C162" s="25">
        <v>8577</v>
      </c>
      <c r="D162" s="25"/>
      <c r="E162" s="25">
        <v>8577</v>
      </c>
      <c r="F162" s="21">
        <f>(TBSSReal[[#This Row],[Debe]]-TBSSReal[[#This Row],[Haber]])-TBSSReal[[#This Row],[Saldo]]</f>
        <v>0</v>
      </c>
      <c r="G162" s="28">
        <f>VALUE(LEFT(TBSSReal[[#This Row],[Código]],3))</f>
        <v>681</v>
      </c>
    </row>
    <row r="163" spans="1:7" x14ac:dyDescent="0.25">
      <c r="A163" s="13">
        <v>6816009</v>
      </c>
      <c r="B163" s="24" t="s">
        <v>186</v>
      </c>
      <c r="C163" s="25">
        <v>8166.1</v>
      </c>
      <c r="D163" s="25"/>
      <c r="E163" s="25">
        <v>8166.1</v>
      </c>
      <c r="F163" s="21">
        <f>(TBSSReal[[#This Row],[Debe]]-TBSSReal[[#This Row],[Haber]])-TBSSReal[[#This Row],[Saldo]]</f>
        <v>0</v>
      </c>
      <c r="G163" s="28">
        <f>VALUE(LEFT(TBSSReal[[#This Row],[Código]],3))</f>
        <v>681</v>
      </c>
    </row>
    <row r="164" spans="1:7" x14ac:dyDescent="0.25">
      <c r="A164" s="13">
        <v>6816010</v>
      </c>
      <c r="B164" s="24" t="s">
        <v>250</v>
      </c>
      <c r="C164" s="25">
        <v>14009.64</v>
      </c>
      <c r="D164" s="25"/>
      <c r="E164" s="25">
        <v>14009.64</v>
      </c>
      <c r="F164" s="21">
        <f>(TBSSReal[[#This Row],[Debe]]-TBSSReal[[#This Row],[Haber]])-TBSSReal[[#This Row],[Saldo]]</f>
        <v>0</v>
      </c>
      <c r="G164" s="28">
        <f>VALUE(LEFT(TBSSReal[[#This Row],[Código]],3))</f>
        <v>681</v>
      </c>
    </row>
    <row r="165" spans="1:7" x14ac:dyDescent="0.25">
      <c r="A165" s="13">
        <v>6816011</v>
      </c>
      <c r="B165" s="24" t="s">
        <v>251</v>
      </c>
      <c r="C165" s="25">
        <v>26726.32</v>
      </c>
      <c r="D165" s="25"/>
      <c r="E165" s="25">
        <v>26726.32</v>
      </c>
      <c r="F165" s="21">
        <f>(TBSSReal[[#This Row],[Debe]]-TBSSReal[[#This Row],[Haber]])-TBSSReal[[#This Row],[Saldo]]</f>
        <v>0</v>
      </c>
      <c r="G165" s="28">
        <f>VALUE(LEFT(TBSSReal[[#This Row],[Código]],3))</f>
        <v>681</v>
      </c>
    </row>
    <row r="166" spans="1:7" x14ac:dyDescent="0.25">
      <c r="A166" s="13">
        <v>6816012</v>
      </c>
      <c r="B166" s="24" t="s">
        <v>252</v>
      </c>
      <c r="C166" s="25">
        <v>44511.24</v>
      </c>
      <c r="D166" s="25"/>
      <c r="E166" s="25">
        <v>44511.24</v>
      </c>
      <c r="F166" s="21">
        <f>(TBSSReal[[#This Row],[Debe]]-TBSSReal[[#This Row],[Haber]])-TBSSReal[[#This Row],[Saldo]]</f>
        <v>0</v>
      </c>
      <c r="G166" s="28">
        <f>VALUE(LEFT(TBSSReal[[#This Row],[Código]],3))</f>
        <v>681</v>
      </c>
    </row>
    <row r="167" spans="1:7" x14ac:dyDescent="0.25">
      <c r="A167" s="13">
        <v>6816013</v>
      </c>
      <c r="B167" s="24" t="s">
        <v>253</v>
      </c>
      <c r="C167" s="25">
        <v>22985.279999999999</v>
      </c>
      <c r="D167" s="25"/>
      <c r="E167" s="25">
        <v>22985.279999999999</v>
      </c>
      <c r="F167" s="21">
        <f>(TBSSReal[[#This Row],[Debe]]-TBSSReal[[#This Row],[Haber]])-TBSSReal[[#This Row],[Saldo]]</f>
        <v>0</v>
      </c>
      <c r="G167" s="28">
        <f>VALUE(LEFT(TBSSReal[[#This Row],[Código]],3))</f>
        <v>681</v>
      </c>
    </row>
    <row r="168" spans="1:7" x14ac:dyDescent="0.25">
      <c r="A168" s="13">
        <v>6816014</v>
      </c>
      <c r="B168" s="24" t="s">
        <v>254</v>
      </c>
      <c r="C168" s="25">
        <v>43082.01</v>
      </c>
      <c r="D168" s="25"/>
      <c r="E168" s="25">
        <v>43082.01</v>
      </c>
      <c r="F168" s="21">
        <f>(TBSSReal[[#This Row],[Debe]]-TBSSReal[[#This Row],[Haber]])-TBSSReal[[#This Row],[Saldo]]</f>
        <v>0</v>
      </c>
      <c r="G168" s="28">
        <f>VALUE(LEFT(TBSSReal[[#This Row],[Código]],3))</f>
        <v>681</v>
      </c>
    </row>
    <row r="169" spans="1:7" x14ac:dyDescent="0.25">
      <c r="A169" s="13">
        <v>6816015</v>
      </c>
      <c r="B169" s="24" t="s">
        <v>255</v>
      </c>
      <c r="C169" s="25">
        <v>7297.06</v>
      </c>
      <c r="D169" s="25"/>
      <c r="E169" s="25">
        <v>7297.06</v>
      </c>
      <c r="F169" s="21">
        <f>(TBSSReal[[#This Row],[Debe]]-TBSSReal[[#This Row],[Haber]])-TBSSReal[[#This Row],[Saldo]]</f>
        <v>0</v>
      </c>
      <c r="G169" s="28">
        <f>VALUE(LEFT(TBSSReal[[#This Row],[Código]],3))</f>
        <v>681</v>
      </c>
    </row>
    <row r="170" spans="1:7" x14ac:dyDescent="0.25">
      <c r="A170" s="13">
        <v>6819001</v>
      </c>
      <c r="B170" s="24" t="s">
        <v>193</v>
      </c>
      <c r="C170" s="25">
        <v>1236.3499999999999</v>
      </c>
      <c r="D170" s="25"/>
      <c r="E170" s="25">
        <v>1236.3499999999999</v>
      </c>
      <c r="F170" s="21">
        <f>(TBSSReal[[#This Row],[Debe]]-TBSSReal[[#This Row],[Haber]])-TBSSReal[[#This Row],[Saldo]]</f>
        <v>0</v>
      </c>
      <c r="G170" s="28">
        <f>VALUE(LEFT(TBSSReal[[#This Row],[Código]],3))</f>
        <v>681</v>
      </c>
    </row>
    <row r="171" spans="1:7" x14ac:dyDescent="0.25">
      <c r="A171" s="13">
        <v>7000001</v>
      </c>
      <c r="B171" s="24" t="s">
        <v>256</v>
      </c>
      <c r="C171" s="25">
        <v>1432.55</v>
      </c>
      <c r="D171" s="25">
        <v>35333.919999999998</v>
      </c>
      <c r="E171" s="25">
        <v>-33901.369999999995</v>
      </c>
      <c r="F171" s="21">
        <f>(TBSSReal[[#This Row],[Debe]]-TBSSReal[[#This Row],[Haber]])-TBSSReal[[#This Row],[Saldo]]</f>
        <v>0</v>
      </c>
      <c r="G171" s="28">
        <f>VALUE(LEFT(TBSSReal[[#This Row],[Código]],3))</f>
        <v>700</v>
      </c>
    </row>
    <row r="172" spans="1:7" x14ac:dyDescent="0.25">
      <c r="A172" s="13">
        <v>7000021</v>
      </c>
      <c r="B172" s="24" t="s">
        <v>195</v>
      </c>
      <c r="C172" s="25">
        <v>27.69</v>
      </c>
      <c r="D172" s="25">
        <v>2621.88</v>
      </c>
      <c r="E172" s="25">
        <v>-2594.19</v>
      </c>
      <c r="F172" s="21">
        <f>(TBSSReal[[#This Row],[Debe]]-TBSSReal[[#This Row],[Haber]])-TBSSReal[[#This Row],[Saldo]]</f>
        <v>0</v>
      </c>
      <c r="G172" s="28">
        <f>VALUE(LEFT(TBSSReal[[#This Row],[Código]],3))</f>
        <v>700</v>
      </c>
    </row>
    <row r="173" spans="1:7" x14ac:dyDescent="0.25">
      <c r="A173" s="13">
        <v>7001001</v>
      </c>
      <c r="B173" s="24" t="s">
        <v>257</v>
      </c>
      <c r="C173" s="24"/>
      <c r="D173" s="24">
        <v>1428</v>
      </c>
      <c r="E173" s="26">
        <v>-1428</v>
      </c>
      <c r="F173" s="21">
        <f>(TBSSReal[[#This Row],[Debe]]-TBSSReal[[#This Row],[Haber]])-TBSSReal[[#This Row],[Saldo]]</f>
        <v>0</v>
      </c>
      <c r="G173" s="28">
        <f>VALUE(LEFT(TBSSReal[[#This Row],[Código]],3))</f>
        <v>700</v>
      </c>
    </row>
    <row r="174" spans="1:7" x14ac:dyDescent="0.25">
      <c r="A174" s="13">
        <v>7002001</v>
      </c>
      <c r="B174" s="24" t="s">
        <v>258</v>
      </c>
      <c r="C174" s="24"/>
      <c r="D174" s="24">
        <v>6714</v>
      </c>
      <c r="E174" s="26">
        <v>-6714</v>
      </c>
      <c r="F174" s="21">
        <f>(TBSSReal[[#This Row],[Debe]]-TBSSReal[[#This Row],[Haber]])-TBSSReal[[#This Row],[Saldo]]</f>
        <v>0</v>
      </c>
      <c r="G174" s="28">
        <f>VALUE(LEFT(TBSSReal[[#This Row],[Código]],3))</f>
        <v>700</v>
      </c>
    </row>
    <row r="175" spans="1:7" x14ac:dyDescent="0.25">
      <c r="A175" s="13">
        <v>7005003</v>
      </c>
      <c r="B175" s="24" t="s">
        <v>196</v>
      </c>
      <c r="C175" s="24"/>
      <c r="D175" s="24">
        <v>4.13</v>
      </c>
      <c r="E175" s="26">
        <v>-4.13</v>
      </c>
      <c r="F175" s="21">
        <f>(TBSSReal[[#This Row],[Debe]]-TBSSReal[[#This Row],[Haber]])-TBSSReal[[#This Row],[Saldo]]</f>
        <v>0</v>
      </c>
      <c r="G175" s="28">
        <f>VALUE(LEFT(TBSSReal[[#This Row],[Código]],3))</f>
        <v>700</v>
      </c>
    </row>
    <row r="176" spans="1:7" x14ac:dyDescent="0.25">
      <c r="A176" s="13">
        <v>7010000</v>
      </c>
      <c r="B176" s="24" t="s">
        <v>197</v>
      </c>
      <c r="C176" s="24">
        <v>35109.46</v>
      </c>
      <c r="D176" s="24">
        <v>5006301.53</v>
      </c>
      <c r="E176" s="26">
        <v>-4971192.07</v>
      </c>
      <c r="F176" s="21">
        <f>(TBSSReal[[#This Row],[Debe]]-TBSSReal[[#This Row],[Haber]])-TBSSReal[[#This Row],[Saldo]]</f>
        <v>0</v>
      </c>
      <c r="G176" s="28">
        <f>VALUE(LEFT(TBSSReal[[#This Row],[Código]],3))</f>
        <v>701</v>
      </c>
    </row>
    <row r="177" spans="1:7" x14ac:dyDescent="0.25">
      <c r="A177" s="13">
        <v>7010002</v>
      </c>
      <c r="B177" s="24" t="s">
        <v>198</v>
      </c>
      <c r="C177" s="24"/>
      <c r="D177" s="24">
        <v>15</v>
      </c>
      <c r="E177" s="26">
        <v>-15</v>
      </c>
      <c r="F177" s="21">
        <f>(TBSSReal[[#This Row],[Debe]]-TBSSReal[[#This Row],[Haber]])-TBSSReal[[#This Row],[Saldo]]</f>
        <v>0</v>
      </c>
      <c r="G177" s="28">
        <f>VALUE(LEFT(TBSSReal[[#This Row],[Código]],3))</f>
        <v>701</v>
      </c>
    </row>
    <row r="178" spans="1:7" x14ac:dyDescent="0.25">
      <c r="A178" s="13">
        <v>7011000</v>
      </c>
      <c r="B178" s="24" t="s">
        <v>199</v>
      </c>
      <c r="C178" s="24">
        <v>5660.4</v>
      </c>
      <c r="D178" s="24">
        <v>2142696.4</v>
      </c>
      <c r="E178" s="26">
        <v>-2137036</v>
      </c>
      <c r="F178" s="21">
        <f>(TBSSReal[[#This Row],[Debe]]-TBSSReal[[#This Row],[Haber]])-TBSSReal[[#This Row],[Saldo]]</f>
        <v>0</v>
      </c>
      <c r="G178" s="28">
        <f>VALUE(LEFT(TBSSReal[[#This Row],[Código]],3))</f>
        <v>701</v>
      </c>
    </row>
    <row r="179" spans="1:7" x14ac:dyDescent="0.25">
      <c r="A179" s="13">
        <v>7012000</v>
      </c>
      <c r="B179" s="24" t="s">
        <v>200</v>
      </c>
      <c r="C179" s="24">
        <v>5863.2</v>
      </c>
      <c r="D179" s="24">
        <v>357085.16</v>
      </c>
      <c r="E179" s="26">
        <v>-351221.95999999996</v>
      </c>
      <c r="F179" s="21">
        <f>(TBSSReal[[#This Row],[Debe]]-TBSSReal[[#This Row],[Haber]])-TBSSReal[[#This Row],[Saldo]]</f>
        <v>0</v>
      </c>
      <c r="G179" s="28">
        <f>VALUE(LEFT(TBSSReal[[#This Row],[Código]],3))</f>
        <v>701</v>
      </c>
    </row>
    <row r="180" spans="1:7" x14ac:dyDescent="0.25">
      <c r="A180" s="13">
        <v>7020001</v>
      </c>
      <c r="B180" s="24" t="s">
        <v>201</v>
      </c>
      <c r="C180" s="24"/>
      <c r="D180" s="24">
        <v>18215</v>
      </c>
      <c r="E180" s="26">
        <v>-18215</v>
      </c>
      <c r="F180" s="21">
        <f>(TBSSReal[[#This Row],[Debe]]-TBSSReal[[#This Row],[Haber]])-TBSSReal[[#This Row],[Saldo]]</f>
        <v>0</v>
      </c>
      <c r="G180" s="28">
        <f>VALUE(LEFT(TBSSReal[[#This Row],[Código]],3))</f>
        <v>702</v>
      </c>
    </row>
    <row r="181" spans="1:7" x14ac:dyDescent="0.25">
      <c r="A181" s="13">
        <v>7020003</v>
      </c>
      <c r="B181" s="24" t="s">
        <v>202</v>
      </c>
      <c r="C181" s="24">
        <v>90.8</v>
      </c>
      <c r="D181" s="24">
        <v>1900.8</v>
      </c>
      <c r="E181" s="26">
        <v>-1810</v>
      </c>
      <c r="F181" s="21">
        <f>(TBSSReal[[#This Row],[Debe]]-TBSSReal[[#This Row],[Haber]])-TBSSReal[[#This Row],[Saldo]]</f>
        <v>0</v>
      </c>
      <c r="G181" s="28">
        <f>VALUE(LEFT(TBSSReal[[#This Row],[Código]],3))</f>
        <v>702</v>
      </c>
    </row>
    <row r="182" spans="1:7" x14ac:dyDescent="0.25">
      <c r="A182" s="13">
        <v>7030002</v>
      </c>
      <c r="B182" s="24" t="s">
        <v>203</v>
      </c>
      <c r="C182" s="24"/>
      <c r="D182" s="24">
        <v>4026.6</v>
      </c>
      <c r="E182" s="26">
        <v>-4026.6</v>
      </c>
      <c r="F182" s="21">
        <f>(TBSSReal[[#This Row],[Debe]]-TBSSReal[[#This Row],[Haber]])-TBSSReal[[#This Row],[Saldo]]</f>
        <v>0</v>
      </c>
      <c r="G182" s="28">
        <f>VALUE(LEFT(TBSSReal[[#This Row],[Código]],3))</f>
        <v>703</v>
      </c>
    </row>
    <row r="183" spans="1:7" x14ac:dyDescent="0.25">
      <c r="A183" s="13">
        <v>7040001</v>
      </c>
      <c r="B183" s="24" t="s">
        <v>204</v>
      </c>
      <c r="C183" s="24">
        <v>992</v>
      </c>
      <c r="D183" s="24">
        <v>1870.5</v>
      </c>
      <c r="E183" s="26">
        <v>-878.5</v>
      </c>
      <c r="F183" s="21">
        <f>(TBSSReal[[#This Row],[Debe]]-TBSSReal[[#This Row],[Haber]])-TBSSReal[[#This Row],[Saldo]]</f>
        <v>0</v>
      </c>
      <c r="G183" s="28">
        <f>VALUE(LEFT(TBSSReal[[#This Row],[Código]],3))</f>
        <v>704</v>
      </c>
    </row>
    <row r="184" spans="1:7" x14ac:dyDescent="0.25">
      <c r="A184" s="13">
        <v>7050001</v>
      </c>
      <c r="B184" s="24" t="s">
        <v>205</v>
      </c>
      <c r="C184" s="24">
        <v>7687.76</v>
      </c>
      <c r="D184" s="24">
        <v>21820.86</v>
      </c>
      <c r="E184" s="26">
        <v>-14133.1</v>
      </c>
      <c r="F184" s="21">
        <f>(TBSSReal[[#This Row],[Debe]]-TBSSReal[[#This Row],[Haber]])-TBSSReal[[#This Row],[Saldo]]</f>
        <v>0</v>
      </c>
      <c r="G184" s="28">
        <f>VALUE(LEFT(TBSSReal[[#This Row],[Código]],3))</f>
        <v>705</v>
      </c>
    </row>
    <row r="185" spans="1:7" x14ac:dyDescent="0.25">
      <c r="A185" s="13">
        <v>7050006</v>
      </c>
      <c r="B185" s="24" t="s">
        <v>206</v>
      </c>
      <c r="C185" s="24">
        <v>893.17</v>
      </c>
      <c r="D185" s="24">
        <v>7226.63</v>
      </c>
      <c r="E185" s="26">
        <v>-6333.46</v>
      </c>
      <c r="F185" s="21">
        <f>(TBSSReal[[#This Row],[Debe]]-TBSSReal[[#This Row],[Haber]])-TBSSReal[[#This Row],[Saldo]]</f>
        <v>0</v>
      </c>
      <c r="G185" s="28">
        <f>VALUE(LEFT(TBSSReal[[#This Row],[Código]],3))</f>
        <v>705</v>
      </c>
    </row>
    <row r="186" spans="1:7" x14ac:dyDescent="0.25">
      <c r="A186" s="13">
        <v>7050007</v>
      </c>
      <c r="B186" s="24" t="s">
        <v>207</v>
      </c>
      <c r="C186" s="24"/>
      <c r="D186" s="24">
        <v>2208.6</v>
      </c>
      <c r="E186" s="26">
        <v>-2208.6</v>
      </c>
      <c r="F186" s="21">
        <f>(TBSSReal[[#This Row],[Debe]]-TBSSReal[[#This Row],[Haber]])-TBSSReal[[#This Row],[Saldo]]</f>
        <v>0</v>
      </c>
      <c r="G186" s="28">
        <f>VALUE(LEFT(TBSSReal[[#This Row],[Código]],3))</f>
        <v>705</v>
      </c>
    </row>
    <row r="187" spans="1:7" x14ac:dyDescent="0.25">
      <c r="A187" s="13">
        <v>7050011</v>
      </c>
      <c r="B187" s="24" t="s">
        <v>208</v>
      </c>
      <c r="C187" s="24">
        <v>221.62</v>
      </c>
      <c r="D187" s="24">
        <v>6000</v>
      </c>
      <c r="E187" s="26">
        <v>-5778.38</v>
      </c>
      <c r="F187" s="21">
        <f>(TBSSReal[[#This Row],[Debe]]-TBSSReal[[#This Row],[Haber]])-TBSSReal[[#This Row],[Saldo]]</f>
        <v>0</v>
      </c>
      <c r="G187" s="28">
        <f>VALUE(LEFT(TBSSReal[[#This Row],[Código]],3))</f>
        <v>705</v>
      </c>
    </row>
    <row r="188" spans="1:7" x14ac:dyDescent="0.25">
      <c r="A188" s="13">
        <v>7050020</v>
      </c>
      <c r="B188" s="24" t="s">
        <v>210</v>
      </c>
      <c r="C188" s="24">
        <v>384.3</v>
      </c>
      <c r="D188" s="24">
        <v>3264.12</v>
      </c>
      <c r="E188" s="26">
        <v>-2879.8199999999997</v>
      </c>
      <c r="F188" s="21">
        <f>(TBSSReal[[#This Row],[Debe]]-TBSSReal[[#This Row],[Haber]])-TBSSReal[[#This Row],[Saldo]]</f>
        <v>0</v>
      </c>
      <c r="G188" s="28">
        <f>VALUE(LEFT(TBSSReal[[#This Row],[Código]],3))</f>
        <v>705</v>
      </c>
    </row>
    <row r="189" spans="1:7" x14ac:dyDescent="0.25">
      <c r="A189" s="13">
        <v>7050021</v>
      </c>
      <c r="B189" s="24" t="s">
        <v>211</v>
      </c>
      <c r="C189" s="24"/>
      <c r="D189" s="24">
        <v>255</v>
      </c>
      <c r="E189" s="26">
        <v>-255</v>
      </c>
      <c r="F189" s="21">
        <f>(TBSSReal[[#This Row],[Debe]]-TBSSReal[[#This Row],[Haber]])-TBSSReal[[#This Row],[Saldo]]</f>
        <v>0</v>
      </c>
      <c r="G189" s="28">
        <f>VALUE(LEFT(TBSSReal[[#This Row],[Código]],3))</f>
        <v>705</v>
      </c>
    </row>
    <row r="190" spans="1:7" x14ac:dyDescent="0.25">
      <c r="A190" s="13">
        <v>7050022</v>
      </c>
      <c r="B190" s="24" t="s">
        <v>212</v>
      </c>
      <c r="C190" s="24">
        <v>1611.57</v>
      </c>
      <c r="D190" s="24">
        <v>5765.89</v>
      </c>
      <c r="E190" s="26">
        <v>-4154.3200000000006</v>
      </c>
      <c r="F190" s="21">
        <f>(TBSSReal[[#This Row],[Debe]]-TBSSReal[[#This Row],[Haber]])-TBSSReal[[#This Row],[Saldo]]</f>
        <v>0</v>
      </c>
      <c r="G190" s="28">
        <f>VALUE(LEFT(TBSSReal[[#This Row],[Código]],3))</f>
        <v>705</v>
      </c>
    </row>
    <row r="191" spans="1:7" x14ac:dyDescent="0.25">
      <c r="A191" s="13">
        <v>7050023</v>
      </c>
      <c r="B191" s="24" t="s">
        <v>213</v>
      </c>
      <c r="C191" s="24">
        <v>800</v>
      </c>
      <c r="D191" s="24">
        <v>7399.09</v>
      </c>
      <c r="E191" s="26">
        <v>-6599.09</v>
      </c>
      <c r="F191" s="21">
        <f>(TBSSReal[[#This Row],[Debe]]-TBSSReal[[#This Row],[Haber]])-TBSSReal[[#This Row],[Saldo]]</f>
        <v>0</v>
      </c>
      <c r="G191" s="28">
        <f>VALUE(LEFT(TBSSReal[[#This Row],[Código]],3))</f>
        <v>705</v>
      </c>
    </row>
    <row r="192" spans="1:7" x14ac:dyDescent="0.25">
      <c r="A192" s="13">
        <v>7050024</v>
      </c>
      <c r="B192" s="24" t="s">
        <v>214</v>
      </c>
      <c r="C192" s="24">
        <v>2645.04</v>
      </c>
      <c r="D192" s="24">
        <v>3365.04</v>
      </c>
      <c r="E192" s="26">
        <v>-720</v>
      </c>
      <c r="F192" s="21">
        <f>(TBSSReal[[#This Row],[Debe]]-TBSSReal[[#This Row],[Haber]])-TBSSReal[[#This Row],[Saldo]]</f>
        <v>0</v>
      </c>
      <c r="G192" s="28">
        <f>VALUE(LEFT(TBSSReal[[#This Row],[Código]],3))</f>
        <v>705</v>
      </c>
    </row>
    <row r="193" spans="1:7" x14ac:dyDescent="0.25">
      <c r="A193" s="13">
        <v>7050025</v>
      </c>
      <c r="B193" s="24" t="s">
        <v>215</v>
      </c>
      <c r="C193" s="24">
        <v>100</v>
      </c>
      <c r="D193" s="24">
        <v>800</v>
      </c>
      <c r="E193" s="26">
        <v>-700</v>
      </c>
      <c r="F193" s="21">
        <f>(TBSSReal[[#This Row],[Debe]]-TBSSReal[[#This Row],[Haber]])-TBSSReal[[#This Row],[Saldo]]</f>
        <v>0</v>
      </c>
      <c r="G193" s="28">
        <f>VALUE(LEFT(TBSSReal[[#This Row],[Código]],3))</f>
        <v>705</v>
      </c>
    </row>
    <row r="194" spans="1:7" x14ac:dyDescent="0.25">
      <c r="A194" s="13">
        <v>7050026</v>
      </c>
      <c r="B194" s="24" t="s">
        <v>216</v>
      </c>
      <c r="C194" s="24"/>
      <c r="D194" s="24">
        <v>1454.55</v>
      </c>
      <c r="E194" s="26">
        <v>-1454.55</v>
      </c>
      <c r="F194" s="21">
        <f>(TBSSReal[[#This Row],[Debe]]-TBSSReal[[#This Row],[Haber]])-TBSSReal[[#This Row],[Saldo]]</f>
        <v>0</v>
      </c>
      <c r="G194" s="28">
        <f>VALUE(LEFT(TBSSReal[[#This Row],[Código]],3))</f>
        <v>705</v>
      </c>
    </row>
    <row r="195" spans="1:7" x14ac:dyDescent="0.25">
      <c r="A195" s="13">
        <v>7050029</v>
      </c>
      <c r="B195" s="24" t="s">
        <v>217</v>
      </c>
      <c r="C195" s="24">
        <v>6290</v>
      </c>
      <c r="D195" s="24">
        <v>107535</v>
      </c>
      <c r="E195" s="26">
        <v>-101245</v>
      </c>
      <c r="F195" s="21">
        <f>(TBSSReal[[#This Row],[Debe]]-TBSSReal[[#This Row],[Haber]])-TBSSReal[[#This Row],[Saldo]]</f>
        <v>0</v>
      </c>
      <c r="G195" s="28">
        <f>VALUE(LEFT(TBSSReal[[#This Row],[Código]],3))</f>
        <v>705</v>
      </c>
    </row>
    <row r="196" spans="1:7" x14ac:dyDescent="0.25">
      <c r="A196" s="13">
        <v>7050033</v>
      </c>
      <c r="B196" s="24" t="s">
        <v>218</v>
      </c>
      <c r="C196" s="24"/>
      <c r="D196" s="24">
        <v>2771.36</v>
      </c>
      <c r="E196" s="26">
        <v>-2771.36</v>
      </c>
      <c r="F196" s="21">
        <f>(TBSSReal[[#This Row],[Debe]]-TBSSReal[[#This Row],[Haber]])-TBSSReal[[#This Row],[Saldo]]</f>
        <v>0</v>
      </c>
      <c r="G196" s="28">
        <f>VALUE(LEFT(TBSSReal[[#This Row],[Código]],3))</f>
        <v>705</v>
      </c>
    </row>
    <row r="197" spans="1:7" x14ac:dyDescent="0.25">
      <c r="A197" s="13">
        <v>7050034</v>
      </c>
      <c r="B197" s="24" t="s">
        <v>219</v>
      </c>
      <c r="C197" s="24">
        <v>1260</v>
      </c>
      <c r="D197" s="24">
        <v>3348.47</v>
      </c>
      <c r="E197" s="26">
        <v>-2088.4699999999998</v>
      </c>
      <c r="F197" s="21">
        <f>(TBSSReal[[#This Row],[Debe]]-TBSSReal[[#This Row],[Haber]])-TBSSReal[[#This Row],[Saldo]]</f>
        <v>0</v>
      </c>
      <c r="G197" s="28">
        <f>VALUE(LEFT(TBSSReal[[#This Row],[Código]],3))</f>
        <v>705</v>
      </c>
    </row>
    <row r="198" spans="1:7" x14ac:dyDescent="0.25">
      <c r="A198" s="13">
        <v>7050035</v>
      </c>
      <c r="B198" s="24" t="s">
        <v>220</v>
      </c>
      <c r="C198" s="24"/>
      <c r="D198" s="24">
        <v>10311</v>
      </c>
      <c r="E198" s="26">
        <v>-10311</v>
      </c>
      <c r="F198" s="21">
        <f>(TBSSReal[[#This Row],[Debe]]-TBSSReal[[#This Row],[Haber]])-TBSSReal[[#This Row],[Saldo]]</f>
        <v>0</v>
      </c>
      <c r="G198" s="28">
        <f>VALUE(LEFT(TBSSReal[[#This Row],[Código]],3))</f>
        <v>705</v>
      </c>
    </row>
    <row r="199" spans="1:7" x14ac:dyDescent="0.25">
      <c r="A199" s="13">
        <v>7050036</v>
      </c>
      <c r="B199" s="24" t="s">
        <v>221</v>
      </c>
      <c r="C199" s="24"/>
      <c r="D199" s="24">
        <v>1370</v>
      </c>
      <c r="E199" s="26">
        <v>-1370</v>
      </c>
      <c r="F199" s="21">
        <f>(TBSSReal[[#This Row],[Debe]]-TBSSReal[[#This Row],[Haber]])-TBSSReal[[#This Row],[Saldo]]</f>
        <v>0</v>
      </c>
      <c r="G199" s="28">
        <f>VALUE(LEFT(TBSSReal[[#This Row],[Código]],3))</f>
        <v>705</v>
      </c>
    </row>
    <row r="200" spans="1:7" x14ac:dyDescent="0.25">
      <c r="A200" s="13">
        <v>7050037</v>
      </c>
      <c r="B200" s="24" t="s">
        <v>222</v>
      </c>
      <c r="C200" s="24"/>
      <c r="D200" s="24">
        <v>253.72</v>
      </c>
      <c r="E200" s="26">
        <v>-253.72</v>
      </c>
      <c r="F200" s="21">
        <f>(TBSSReal[[#This Row],[Debe]]-TBSSReal[[#This Row],[Haber]])-TBSSReal[[#This Row],[Saldo]]</f>
        <v>0</v>
      </c>
      <c r="G200" s="28">
        <f>VALUE(LEFT(TBSSReal[[#This Row],[Código]],3))</f>
        <v>705</v>
      </c>
    </row>
    <row r="201" spans="1:7" x14ac:dyDescent="0.25">
      <c r="A201" s="13">
        <v>7050039</v>
      </c>
      <c r="B201" s="24" t="s">
        <v>259</v>
      </c>
      <c r="C201" s="24"/>
      <c r="D201" s="24">
        <v>749.66</v>
      </c>
      <c r="E201" s="26">
        <v>-749.66</v>
      </c>
      <c r="F201" s="21">
        <f>(TBSSReal[[#This Row],[Debe]]-TBSSReal[[#This Row],[Haber]])-TBSSReal[[#This Row],[Saldo]]</f>
        <v>0</v>
      </c>
      <c r="G201" s="28">
        <f>VALUE(LEFT(TBSSReal[[#This Row],[Código]],3))</f>
        <v>705</v>
      </c>
    </row>
    <row r="202" spans="1:7" x14ac:dyDescent="0.25">
      <c r="A202" s="13">
        <v>7050040</v>
      </c>
      <c r="B202" s="24" t="s">
        <v>223</v>
      </c>
      <c r="C202" s="24">
        <v>2885.79</v>
      </c>
      <c r="D202" s="24">
        <v>26644.22</v>
      </c>
      <c r="E202" s="26">
        <v>-23758.43</v>
      </c>
      <c r="F202" s="21">
        <f>(TBSSReal[[#This Row],[Debe]]-TBSSReal[[#This Row],[Haber]])-TBSSReal[[#This Row],[Saldo]]</f>
        <v>0</v>
      </c>
      <c r="G202" s="28">
        <f>VALUE(LEFT(TBSSReal[[#This Row],[Código]],3))</f>
        <v>705</v>
      </c>
    </row>
    <row r="203" spans="1:7" x14ac:dyDescent="0.25">
      <c r="A203" s="13">
        <v>7060000</v>
      </c>
      <c r="B203" s="24" t="s">
        <v>224</v>
      </c>
      <c r="C203" s="24">
        <v>186.12</v>
      </c>
      <c r="D203" s="24"/>
      <c r="E203" s="26">
        <v>186.12</v>
      </c>
      <c r="F203" s="21">
        <f>(TBSSReal[[#This Row],[Debe]]-TBSSReal[[#This Row],[Haber]])-TBSSReal[[#This Row],[Saldo]]</f>
        <v>0</v>
      </c>
      <c r="G203" s="28">
        <f>VALUE(LEFT(TBSSReal[[#This Row],[Código]],3))</f>
        <v>706</v>
      </c>
    </row>
    <row r="204" spans="1:7" x14ac:dyDescent="0.25">
      <c r="A204" s="13">
        <v>7550001</v>
      </c>
      <c r="B204" s="24" t="s">
        <v>227</v>
      </c>
      <c r="C204" s="24"/>
      <c r="D204" s="24">
        <v>2297.3200000000002</v>
      </c>
      <c r="E204" s="26">
        <v>-2297.3200000000002</v>
      </c>
      <c r="F204" s="21">
        <f>(TBSSReal[[#This Row],[Debe]]-TBSSReal[[#This Row],[Haber]])-TBSSReal[[#This Row],[Saldo]]</f>
        <v>0</v>
      </c>
      <c r="G204" s="28">
        <f>VALUE(LEFT(TBSSReal[[#This Row],[Código]],3))</f>
        <v>755</v>
      </c>
    </row>
    <row r="205" spans="1:7" x14ac:dyDescent="0.25">
      <c r="A205" s="13">
        <v>7590001</v>
      </c>
      <c r="B205" s="24" t="s">
        <v>228</v>
      </c>
      <c r="C205" s="24">
        <v>1690.23</v>
      </c>
      <c r="D205" s="24">
        <v>3380.46</v>
      </c>
      <c r="E205" s="26">
        <v>-1690.23</v>
      </c>
      <c r="F205" s="21">
        <f>(TBSSReal[[#This Row],[Debe]]-TBSSReal[[#This Row],[Haber]])-TBSSReal[[#This Row],[Saldo]]</f>
        <v>0</v>
      </c>
      <c r="G205" s="28">
        <f>VALUE(LEFT(TBSSReal[[#This Row],[Código]],3))</f>
        <v>759</v>
      </c>
    </row>
    <row r="206" spans="1:7" x14ac:dyDescent="0.25">
      <c r="A206" s="13">
        <v>7680001</v>
      </c>
      <c r="B206" s="24" t="s">
        <v>229</v>
      </c>
      <c r="C206" s="24"/>
      <c r="D206" s="24">
        <v>0.01</v>
      </c>
      <c r="E206" s="26">
        <v>-0.01</v>
      </c>
      <c r="F206" s="21">
        <f>(TBSSReal[[#This Row],[Debe]]-TBSSReal[[#This Row],[Haber]])-TBSSReal[[#This Row],[Saldo]]</f>
        <v>0</v>
      </c>
      <c r="G206" s="28">
        <f>VALUE(LEFT(TBSSReal[[#This Row],[Código]],3))</f>
        <v>768</v>
      </c>
    </row>
    <row r="207" spans="1:7" x14ac:dyDescent="0.25">
      <c r="A207" s="13">
        <v>7681001</v>
      </c>
      <c r="B207" s="24" t="s">
        <v>230</v>
      </c>
      <c r="C207" s="24"/>
      <c r="D207" s="24">
        <v>157.63</v>
      </c>
      <c r="E207" s="26">
        <v>-157.63</v>
      </c>
      <c r="F207" s="21">
        <f>(TBSSReal[[#This Row],[Debe]]-TBSSReal[[#This Row],[Haber]])-TBSSReal[[#This Row],[Saldo]]</f>
        <v>0</v>
      </c>
      <c r="G207" s="28">
        <f>VALUE(LEFT(TBSSReal[[#This Row],[Código]],3))</f>
        <v>768</v>
      </c>
    </row>
    <row r="208" spans="1:7" x14ac:dyDescent="0.25">
      <c r="A208" s="13">
        <v>7690001</v>
      </c>
      <c r="B208" s="24" t="s">
        <v>231</v>
      </c>
      <c r="C208" s="24">
        <v>0.44</v>
      </c>
      <c r="D208" s="24">
        <v>35.5</v>
      </c>
      <c r="E208" s="26">
        <v>-35.06</v>
      </c>
      <c r="F208" s="21">
        <f>(TBSSReal[[#This Row],[Debe]]-TBSSReal[[#This Row],[Haber]])-TBSSReal[[#This Row],[Saldo]]</f>
        <v>0</v>
      </c>
      <c r="G208" s="28">
        <f>VALUE(LEFT(TBSSReal[[#This Row],[Código]],3))</f>
        <v>769</v>
      </c>
    </row>
    <row r="209" spans="1:7" x14ac:dyDescent="0.25">
      <c r="A209" s="13">
        <v>7690002</v>
      </c>
      <c r="B209" s="24" t="s">
        <v>232</v>
      </c>
      <c r="C209" s="24"/>
      <c r="D209" s="24">
        <v>6.3</v>
      </c>
      <c r="E209" s="26">
        <v>-6.3</v>
      </c>
      <c r="F209" s="21">
        <f>(TBSSReal[[#This Row],[Debe]]-TBSSReal[[#This Row],[Haber]])-TBSSReal[[#This Row],[Saldo]]</f>
        <v>0</v>
      </c>
      <c r="G209" s="28">
        <f>VALUE(LEFT(TBSSReal[[#This Row],[Código]],3))</f>
        <v>769</v>
      </c>
    </row>
    <row r="210" spans="1:7" x14ac:dyDescent="0.25">
      <c r="A210" s="13">
        <v>7691001</v>
      </c>
      <c r="B210" s="24" t="s">
        <v>233</v>
      </c>
      <c r="C210" s="24"/>
      <c r="D210" s="24">
        <v>9626.94</v>
      </c>
      <c r="E210" s="26">
        <v>-9626.94</v>
      </c>
      <c r="F210" s="21">
        <f>(TBSSReal[[#This Row],[Debe]]-TBSSReal[[#This Row],[Haber]])-TBSSReal[[#This Row],[Saldo]]</f>
        <v>0</v>
      </c>
      <c r="G210" s="28">
        <f>VALUE(LEFT(TBSSReal[[#This Row],[Código]],3))</f>
        <v>769</v>
      </c>
    </row>
    <row r="211" spans="1:7" x14ac:dyDescent="0.25">
      <c r="A211" s="13">
        <v>7710000</v>
      </c>
      <c r="B211" s="24" t="s">
        <v>234</v>
      </c>
      <c r="C211" s="24">
        <v>600</v>
      </c>
      <c r="D211" s="24">
        <v>35585</v>
      </c>
      <c r="E211" s="26">
        <v>-34985</v>
      </c>
      <c r="F211" s="21">
        <f>(TBSSReal[[#This Row],[Debe]]-TBSSReal[[#This Row],[Haber]])-TBSSReal[[#This Row],[Saldo]]</f>
        <v>0</v>
      </c>
      <c r="G211" s="28">
        <f>VALUE(LEFT(TBSSReal[[#This Row],[Código]],3))</f>
        <v>771</v>
      </c>
    </row>
    <row r="212" spans="1:7" x14ac:dyDescent="0.25">
      <c r="A212" s="13">
        <v>7780000</v>
      </c>
      <c r="B212" s="24" t="s">
        <v>235</v>
      </c>
      <c r="C212" s="24">
        <v>27.28</v>
      </c>
      <c r="D212" s="24">
        <v>5153.3900000000003</v>
      </c>
      <c r="E212" s="26">
        <v>-5126.1100000000006</v>
      </c>
      <c r="F212" s="21">
        <f>(TBSSReal[[#This Row],[Debe]]-TBSSReal[[#This Row],[Haber]])-TBSSReal[[#This Row],[Saldo]]</f>
        <v>0</v>
      </c>
      <c r="G212" s="28">
        <f>VALUE(LEFT(TBSSReal[[#This Row],[Código]],3))</f>
        <v>778</v>
      </c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71-7D66-496E-AAC3-CF3D91E89D8D}">
  <dimension ref="A1:N256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defaultColWidth="11.42578125" defaultRowHeight="15" x14ac:dyDescent="0.25"/>
  <cols>
    <col min="1" max="1" width="9.42578125" bestFit="1" customWidth="1"/>
    <col min="2" max="2" width="48.85546875" bestFit="1" customWidth="1"/>
    <col min="3" max="3" width="15" bestFit="1" customWidth="1"/>
  </cols>
  <sheetData>
    <row r="1" spans="1:14" x14ac:dyDescent="0.25">
      <c r="B1" s="5" t="str">
        <f>"Ene-Dic "&amp;'BSS Ene-Dic Real'!B2&amp;" Presupuesto"</f>
        <v>Ene-Dic 2022 Presupuesto</v>
      </c>
    </row>
    <row r="2" spans="1:14" x14ac:dyDescent="0.25">
      <c r="C2" s="1">
        <f>SUM(TBSSPptos[Saldo])</f>
        <v>-514753.9999999961</v>
      </c>
    </row>
    <row r="3" spans="1:14" x14ac:dyDescent="0.25">
      <c r="C3" s="2">
        <f>SUBTOTAL(109,TBSSPptos[Saldo])</f>
        <v>-514753.9999999961</v>
      </c>
    </row>
    <row r="4" spans="1:14" x14ac:dyDescent="0.25">
      <c r="A4" s="19" t="s">
        <v>0</v>
      </c>
      <c r="B4" s="19" t="s">
        <v>1</v>
      </c>
      <c r="C4" s="19" t="s">
        <v>262</v>
      </c>
      <c r="D4" s="27" t="s">
        <v>267</v>
      </c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5">
      <c r="A5" s="20">
        <v>7000001</v>
      </c>
      <c r="B5" s="23" t="s">
        <v>256</v>
      </c>
      <c r="C5" s="29">
        <v>0</v>
      </c>
      <c r="D5" s="28">
        <f>VALUE(LEFT(TBSSPptos[[#This Row],[Código]],3))</f>
        <v>700</v>
      </c>
    </row>
    <row r="6" spans="1:14" x14ac:dyDescent="0.25">
      <c r="A6" s="20">
        <v>7000021</v>
      </c>
      <c r="B6" s="23" t="s">
        <v>195</v>
      </c>
      <c r="C6" s="29">
        <v>0</v>
      </c>
      <c r="D6" s="28">
        <f>VALUE(LEFT(TBSSPptos[[#This Row],[Código]],3))</f>
        <v>700</v>
      </c>
    </row>
    <row r="7" spans="1:14" x14ac:dyDescent="0.25">
      <c r="A7" s="20">
        <v>7001001</v>
      </c>
      <c r="B7" s="23" t="s">
        <v>257</v>
      </c>
      <c r="C7" s="29">
        <v>0</v>
      </c>
      <c r="D7" s="28">
        <f>VALUE(LEFT(TBSSPptos[[#This Row],[Código]],3))</f>
        <v>700</v>
      </c>
    </row>
    <row r="8" spans="1:14" x14ac:dyDescent="0.25">
      <c r="A8" s="20">
        <v>7002001</v>
      </c>
      <c r="B8" s="23" t="s">
        <v>258</v>
      </c>
      <c r="C8" s="29">
        <v>0</v>
      </c>
      <c r="D8" s="28">
        <f>VALUE(LEFT(TBSSPptos[[#This Row],[Código]],3))</f>
        <v>700</v>
      </c>
    </row>
    <row r="9" spans="1:14" x14ac:dyDescent="0.25">
      <c r="A9" s="20">
        <v>7005003</v>
      </c>
      <c r="B9" s="23" t="s">
        <v>196</v>
      </c>
      <c r="C9" s="29">
        <v>0</v>
      </c>
      <c r="D9" s="28">
        <f>VALUE(LEFT(TBSSPptos[[#This Row],[Código]],3))</f>
        <v>700</v>
      </c>
    </row>
    <row r="10" spans="1:14" x14ac:dyDescent="0.25">
      <c r="A10" s="20">
        <v>7010000</v>
      </c>
      <c r="B10" s="23" t="s">
        <v>197</v>
      </c>
      <c r="C10" s="29">
        <v>-4969490.4983690623</v>
      </c>
      <c r="D10" s="28">
        <f>VALUE(LEFT(TBSSPptos[[#This Row],[Código]],3))</f>
        <v>701</v>
      </c>
    </row>
    <row r="11" spans="1:14" x14ac:dyDescent="0.25">
      <c r="A11" s="20">
        <v>7011000</v>
      </c>
      <c r="B11" s="23" t="s">
        <v>199</v>
      </c>
      <c r="C11" s="29">
        <v>-2045178.1916309379</v>
      </c>
      <c r="D11" s="28">
        <f>VALUE(LEFT(TBSSPptos[[#This Row],[Código]],3))</f>
        <v>701</v>
      </c>
    </row>
    <row r="12" spans="1:14" x14ac:dyDescent="0.25">
      <c r="A12" s="20">
        <v>7012000</v>
      </c>
      <c r="B12" s="23" t="s">
        <v>200</v>
      </c>
      <c r="C12" s="29">
        <v>-355331.31000000006</v>
      </c>
      <c r="D12" s="28">
        <f>VALUE(LEFT(TBSSPptos[[#This Row],[Código]],3))</f>
        <v>701</v>
      </c>
    </row>
    <row r="13" spans="1:14" x14ac:dyDescent="0.25">
      <c r="A13" s="20">
        <v>7020001</v>
      </c>
      <c r="B13" s="23" t="s">
        <v>201</v>
      </c>
      <c r="C13" s="29">
        <v>0</v>
      </c>
      <c r="D13" s="28">
        <f>VALUE(LEFT(TBSSPptos[[#This Row],[Código]],3))</f>
        <v>702</v>
      </c>
    </row>
    <row r="14" spans="1:14" x14ac:dyDescent="0.25">
      <c r="A14" s="20">
        <v>7020003</v>
      </c>
      <c r="B14" s="23" t="s">
        <v>202</v>
      </c>
      <c r="C14" s="29">
        <v>0</v>
      </c>
      <c r="D14" s="28">
        <f>VALUE(LEFT(TBSSPptos[[#This Row],[Código]],3))</f>
        <v>702</v>
      </c>
    </row>
    <row r="15" spans="1:14" x14ac:dyDescent="0.25">
      <c r="A15" s="20">
        <v>7030002</v>
      </c>
      <c r="B15" s="23" t="s">
        <v>203</v>
      </c>
      <c r="C15" s="29">
        <v>0</v>
      </c>
      <c r="D15" s="28">
        <f>VALUE(LEFT(TBSSPptos[[#This Row],[Código]],3))</f>
        <v>703</v>
      </c>
    </row>
    <row r="16" spans="1:14" x14ac:dyDescent="0.25">
      <c r="A16" s="20">
        <v>7040001</v>
      </c>
      <c r="B16" s="23" t="s">
        <v>204</v>
      </c>
      <c r="C16" s="29">
        <v>0</v>
      </c>
      <c r="D16" s="28">
        <f>VALUE(LEFT(TBSSPptos[[#This Row],[Código]],3))</f>
        <v>704</v>
      </c>
    </row>
    <row r="17" spans="1:4" x14ac:dyDescent="0.25">
      <c r="A17" s="20">
        <v>7050001</v>
      </c>
      <c r="B17" s="23" t="s">
        <v>205</v>
      </c>
      <c r="C17" s="29">
        <v>-287.800000000203</v>
      </c>
      <c r="D17" s="28">
        <f>VALUE(LEFT(TBSSPptos[[#This Row],[Código]],3))</f>
        <v>705</v>
      </c>
    </row>
    <row r="18" spans="1:4" x14ac:dyDescent="0.25">
      <c r="A18" s="20">
        <v>7050006</v>
      </c>
      <c r="B18" s="23" t="s">
        <v>206</v>
      </c>
      <c r="C18" s="29">
        <v>-6987.16</v>
      </c>
      <c r="D18" s="28">
        <f>VALUE(LEFT(TBSSPptos[[#This Row],[Código]],3))</f>
        <v>705</v>
      </c>
    </row>
    <row r="19" spans="1:4" x14ac:dyDescent="0.25">
      <c r="A19" s="20">
        <v>7050007</v>
      </c>
      <c r="B19" s="23" t="s">
        <v>207</v>
      </c>
      <c r="C19" s="29">
        <v>-2208.6</v>
      </c>
      <c r="D19" s="28">
        <f>VALUE(LEFT(TBSSPptos[[#This Row],[Código]],3))</f>
        <v>705</v>
      </c>
    </row>
    <row r="20" spans="1:4" x14ac:dyDescent="0.25">
      <c r="A20" s="20">
        <v>7050013</v>
      </c>
      <c r="B20" s="23" t="s">
        <v>209</v>
      </c>
      <c r="C20" s="29">
        <v>0</v>
      </c>
      <c r="D20" s="28">
        <f>VALUE(LEFT(TBSSPptos[[#This Row],[Código]],3))</f>
        <v>705</v>
      </c>
    </row>
    <row r="21" spans="1:4" x14ac:dyDescent="0.25">
      <c r="A21" s="20">
        <v>7050020</v>
      </c>
      <c r="B21" s="23" t="s">
        <v>210</v>
      </c>
      <c r="C21" s="29">
        <v>-3061.64</v>
      </c>
      <c r="D21" s="28">
        <f>VALUE(LEFT(TBSSPptos[[#This Row],[Código]],3))</f>
        <v>705</v>
      </c>
    </row>
    <row r="22" spans="1:4" x14ac:dyDescent="0.25">
      <c r="A22" s="20">
        <v>7050021</v>
      </c>
      <c r="B22" s="23" t="s">
        <v>211</v>
      </c>
      <c r="C22" s="29">
        <v>-255</v>
      </c>
      <c r="D22" s="28">
        <f>VALUE(LEFT(TBSSPptos[[#This Row],[Código]],3))</f>
        <v>705</v>
      </c>
    </row>
    <row r="23" spans="1:4" x14ac:dyDescent="0.25">
      <c r="A23" s="20">
        <v>7050022</v>
      </c>
      <c r="B23" s="23" t="s">
        <v>212</v>
      </c>
      <c r="C23" s="29">
        <v>-7603.08</v>
      </c>
      <c r="D23" s="28">
        <f>VALUE(LEFT(TBSSPptos[[#This Row],[Código]],3))</f>
        <v>705</v>
      </c>
    </row>
    <row r="24" spans="1:4" x14ac:dyDescent="0.25">
      <c r="A24" s="20">
        <v>7050023</v>
      </c>
      <c r="B24" s="23" t="s">
        <v>213</v>
      </c>
      <c r="C24" s="29">
        <v>-5299.09</v>
      </c>
      <c r="D24" s="28">
        <f>VALUE(LEFT(TBSSPptos[[#This Row],[Código]],3))</f>
        <v>705</v>
      </c>
    </row>
    <row r="25" spans="1:4" x14ac:dyDescent="0.25">
      <c r="A25" s="20">
        <v>7050024</v>
      </c>
      <c r="B25" s="23" t="s">
        <v>214</v>
      </c>
      <c r="C25" s="29">
        <v>-3636.7800000000007</v>
      </c>
      <c r="D25" s="28">
        <f>VALUE(LEFT(TBSSPptos[[#This Row],[Código]],3))</f>
        <v>705</v>
      </c>
    </row>
    <row r="26" spans="1:4" x14ac:dyDescent="0.25">
      <c r="A26" s="20">
        <v>7050025</v>
      </c>
      <c r="B26" s="23" t="s">
        <v>215</v>
      </c>
      <c r="C26" s="29">
        <v>-700</v>
      </c>
      <c r="D26" s="28">
        <f>VALUE(LEFT(TBSSPptos[[#This Row],[Código]],3))</f>
        <v>705</v>
      </c>
    </row>
    <row r="27" spans="1:4" x14ac:dyDescent="0.25">
      <c r="A27" s="20">
        <v>7050029</v>
      </c>
      <c r="B27" s="23" t="s">
        <v>217</v>
      </c>
      <c r="C27" s="29">
        <v>-101245</v>
      </c>
      <c r="D27" s="28">
        <f>VALUE(LEFT(TBSSPptos[[#This Row],[Código]],3))</f>
        <v>705</v>
      </c>
    </row>
    <row r="28" spans="1:4" x14ac:dyDescent="0.25">
      <c r="A28" s="20">
        <v>7050033</v>
      </c>
      <c r="B28" s="23" t="s">
        <v>218</v>
      </c>
      <c r="C28" s="29">
        <v>-2771.36</v>
      </c>
      <c r="D28" s="28">
        <f>VALUE(LEFT(TBSSPptos[[#This Row],[Código]],3))</f>
        <v>705</v>
      </c>
    </row>
    <row r="29" spans="1:4" x14ac:dyDescent="0.25">
      <c r="A29" s="20">
        <v>7050034</v>
      </c>
      <c r="B29" s="23" t="s">
        <v>219</v>
      </c>
      <c r="C29" s="29">
        <v>-2088.4700000000003</v>
      </c>
      <c r="D29" s="28">
        <f>VALUE(LEFT(TBSSPptos[[#This Row],[Código]],3))</f>
        <v>705</v>
      </c>
    </row>
    <row r="30" spans="1:4" x14ac:dyDescent="0.25">
      <c r="A30" s="20">
        <v>7050035</v>
      </c>
      <c r="B30" s="23" t="s">
        <v>220</v>
      </c>
      <c r="C30" s="29">
        <v>-10311</v>
      </c>
      <c r="D30" s="28">
        <f>VALUE(LEFT(TBSSPptos[[#This Row],[Código]],3))</f>
        <v>705</v>
      </c>
    </row>
    <row r="31" spans="1:4" x14ac:dyDescent="0.25">
      <c r="A31" s="20">
        <v>7050036</v>
      </c>
      <c r="B31" s="23" t="s">
        <v>221</v>
      </c>
      <c r="C31" s="29">
        <v>-1370</v>
      </c>
      <c r="D31" s="28">
        <f>VALUE(LEFT(TBSSPptos[[#This Row],[Código]],3))</f>
        <v>705</v>
      </c>
    </row>
    <row r="32" spans="1:4" x14ac:dyDescent="0.25">
      <c r="A32" s="20">
        <v>7050039</v>
      </c>
      <c r="B32" s="23" t="s">
        <v>259</v>
      </c>
      <c r="C32" s="29">
        <v>-1741.39</v>
      </c>
      <c r="D32" s="28">
        <f>VALUE(LEFT(TBSSPptos[[#This Row],[Código]],3))</f>
        <v>705</v>
      </c>
    </row>
    <row r="33" spans="1:4" x14ac:dyDescent="0.25">
      <c r="A33" s="20">
        <v>7050040</v>
      </c>
      <c r="B33" s="23" t="s">
        <v>223</v>
      </c>
      <c r="C33" s="29">
        <v>-22931.98</v>
      </c>
      <c r="D33" s="28">
        <f>VALUE(LEFT(TBSSPptos[[#This Row],[Código]],3))</f>
        <v>705</v>
      </c>
    </row>
    <row r="34" spans="1:4" x14ac:dyDescent="0.25">
      <c r="A34" s="20">
        <v>7060000</v>
      </c>
      <c r="B34" s="23" t="s">
        <v>224</v>
      </c>
      <c r="C34" s="29">
        <v>0</v>
      </c>
      <c r="D34" s="28">
        <f>VALUE(LEFT(TBSSPptos[[#This Row],[Código]],3))</f>
        <v>706</v>
      </c>
    </row>
    <row r="35" spans="1:4" x14ac:dyDescent="0.25">
      <c r="A35" s="20">
        <v>7110000</v>
      </c>
      <c r="B35" s="23" t="s">
        <v>225</v>
      </c>
      <c r="C35" s="29">
        <v>-1435333.7999999998</v>
      </c>
      <c r="D35" s="28">
        <f>VALUE(LEFT(TBSSPptos[[#This Row],[Código]],3))</f>
        <v>711</v>
      </c>
    </row>
    <row r="36" spans="1:4" x14ac:dyDescent="0.25">
      <c r="A36" s="20">
        <v>7400000</v>
      </c>
      <c r="B36" s="23" t="s">
        <v>226</v>
      </c>
      <c r="C36" s="29">
        <v>0</v>
      </c>
      <c r="D36" s="28">
        <f>VALUE(LEFT(TBSSPptos[[#This Row],[Código]],3))</f>
        <v>740</v>
      </c>
    </row>
    <row r="37" spans="1:4" x14ac:dyDescent="0.25">
      <c r="A37" s="20">
        <v>7550001</v>
      </c>
      <c r="B37" s="23" t="s">
        <v>227</v>
      </c>
      <c r="C37" s="29">
        <v>0</v>
      </c>
      <c r="D37" s="28">
        <f>VALUE(LEFT(TBSSPptos[[#This Row],[Código]],3))</f>
        <v>755</v>
      </c>
    </row>
    <row r="38" spans="1:4" x14ac:dyDescent="0.25">
      <c r="A38" s="20">
        <v>7681001</v>
      </c>
      <c r="B38" s="23" t="s">
        <v>230</v>
      </c>
      <c r="C38" s="29">
        <v>0</v>
      </c>
      <c r="D38" s="28">
        <f>VALUE(LEFT(TBSSPptos[[#This Row],[Código]],3))</f>
        <v>768</v>
      </c>
    </row>
    <row r="39" spans="1:4" x14ac:dyDescent="0.25">
      <c r="A39" s="20">
        <v>7690001</v>
      </c>
      <c r="B39" s="23" t="s">
        <v>231</v>
      </c>
      <c r="C39" s="29">
        <v>-4.2</v>
      </c>
      <c r="D39" s="28">
        <f>VALUE(LEFT(TBSSPptos[[#This Row],[Código]],3))</f>
        <v>769</v>
      </c>
    </row>
    <row r="40" spans="1:4" x14ac:dyDescent="0.25">
      <c r="A40" s="20">
        <v>7690002</v>
      </c>
      <c r="B40" s="23" t="s">
        <v>232</v>
      </c>
      <c r="C40" s="29">
        <v>-199.14</v>
      </c>
      <c r="D40" s="28">
        <f>VALUE(LEFT(TBSSPptos[[#This Row],[Código]],3))</f>
        <v>769</v>
      </c>
    </row>
    <row r="41" spans="1:4" x14ac:dyDescent="0.25">
      <c r="A41" s="20">
        <v>7691001</v>
      </c>
      <c r="B41" s="23" t="s">
        <v>233</v>
      </c>
      <c r="C41" s="29">
        <v>-17.690000000000001</v>
      </c>
      <c r="D41" s="28">
        <f>VALUE(LEFT(TBSSPptos[[#This Row],[Código]],3))</f>
        <v>769</v>
      </c>
    </row>
    <row r="42" spans="1:4" x14ac:dyDescent="0.25">
      <c r="A42" s="20">
        <v>7710000</v>
      </c>
      <c r="B42" s="23" t="s">
        <v>234</v>
      </c>
      <c r="C42" s="29">
        <v>0</v>
      </c>
      <c r="D42" s="28">
        <f>VALUE(LEFT(TBSSPptos[[#This Row],[Código]],3))</f>
        <v>771</v>
      </c>
    </row>
    <row r="43" spans="1:4" x14ac:dyDescent="0.25">
      <c r="A43" s="20">
        <v>7780000</v>
      </c>
      <c r="B43" s="23" t="s">
        <v>235</v>
      </c>
      <c r="C43" s="29">
        <v>0</v>
      </c>
      <c r="D43" s="28">
        <f>VALUE(LEFT(TBSSPptos[[#This Row],[Código]],3))</f>
        <v>778</v>
      </c>
    </row>
    <row r="44" spans="1:4" x14ac:dyDescent="0.25">
      <c r="A44" s="20">
        <v>7940000</v>
      </c>
      <c r="B44" s="23" t="s">
        <v>236</v>
      </c>
      <c r="C44" s="29">
        <v>0</v>
      </c>
      <c r="D44" s="28">
        <f>VALUE(LEFT(TBSSPptos[[#This Row],[Código]],3))</f>
        <v>794</v>
      </c>
    </row>
    <row r="45" spans="1:4" x14ac:dyDescent="0.25">
      <c r="A45" s="20">
        <v>6000002</v>
      </c>
      <c r="B45" s="23" t="s">
        <v>239</v>
      </c>
      <c r="C45" s="29">
        <v>27799.359999999997</v>
      </c>
      <c r="D45" s="28">
        <f>VALUE(LEFT(TBSSPptos[[#This Row],[Código]],3))</f>
        <v>600</v>
      </c>
    </row>
    <row r="46" spans="1:4" x14ac:dyDescent="0.25">
      <c r="A46" s="20">
        <v>6010001</v>
      </c>
      <c r="B46" s="23" t="s">
        <v>4</v>
      </c>
      <c r="C46" s="29">
        <v>1299379.7</v>
      </c>
      <c r="D46" s="28">
        <f>VALUE(LEFT(TBSSPptos[[#This Row],[Código]],3))</f>
        <v>601</v>
      </c>
    </row>
    <row r="47" spans="1:4" x14ac:dyDescent="0.25">
      <c r="A47" s="20">
        <v>6010005</v>
      </c>
      <c r="B47" s="23" t="s">
        <v>7</v>
      </c>
      <c r="C47" s="29">
        <v>98956.700000000026</v>
      </c>
      <c r="D47" s="28">
        <f>VALUE(LEFT(TBSSPptos[[#This Row],[Código]],3))</f>
        <v>601</v>
      </c>
    </row>
    <row r="48" spans="1:4" x14ac:dyDescent="0.25">
      <c r="A48" s="20">
        <v>6010006</v>
      </c>
      <c r="B48" s="23" t="s">
        <v>8</v>
      </c>
      <c r="C48" s="29">
        <v>1291.4000000000001</v>
      </c>
      <c r="D48" s="28">
        <f>VALUE(LEFT(TBSSPptos[[#This Row],[Código]],3))</f>
        <v>601</v>
      </c>
    </row>
    <row r="49" spans="1:4" x14ac:dyDescent="0.25">
      <c r="A49" s="20">
        <v>6010007</v>
      </c>
      <c r="B49" s="23" t="s">
        <v>9</v>
      </c>
      <c r="C49" s="29">
        <v>4157.4799999999996</v>
      </c>
      <c r="D49" s="28">
        <f>VALUE(LEFT(TBSSPptos[[#This Row],[Código]],3))</f>
        <v>601</v>
      </c>
    </row>
    <row r="50" spans="1:4" x14ac:dyDescent="0.25">
      <c r="A50" s="20">
        <v>6020000</v>
      </c>
      <c r="B50" s="23" t="s">
        <v>10</v>
      </c>
      <c r="C50" s="29">
        <v>238595.86</v>
      </c>
      <c r="D50" s="28">
        <f>VALUE(LEFT(TBSSPptos[[#This Row],[Código]],3))</f>
        <v>602</v>
      </c>
    </row>
    <row r="51" spans="1:4" x14ac:dyDescent="0.25">
      <c r="A51" s="20">
        <v>6020001</v>
      </c>
      <c r="B51" s="23" t="s">
        <v>11</v>
      </c>
      <c r="C51" s="29">
        <v>69805.429999999993</v>
      </c>
      <c r="D51" s="28">
        <f>VALUE(LEFT(TBSSPptos[[#This Row],[Código]],3))</f>
        <v>602</v>
      </c>
    </row>
    <row r="52" spans="1:4" x14ac:dyDescent="0.25">
      <c r="A52" s="20">
        <v>6020004</v>
      </c>
      <c r="B52" s="23" t="s">
        <v>12</v>
      </c>
      <c r="C52" s="29">
        <v>68681.930000000008</v>
      </c>
      <c r="D52" s="28">
        <f>VALUE(LEFT(TBSSPptos[[#This Row],[Código]],3))</f>
        <v>602</v>
      </c>
    </row>
    <row r="53" spans="1:4" x14ac:dyDescent="0.25">
      <c r="A53" s="20">
        <v>6020005</v>
      </c>
      <c r="B53" s="23" t="s">
        <v>13</v>
      </c>
      <c r="C53" s="29">
        <v>10294.380000000001</v>
      </c>
      <c r="D53" s="28">
        <f>VALUE(LEFT(TBSSPptos[[#This Row],[Código]],3))</f>
        <v>602</v>
      </c>
    </row>
    <row r="54" spans="1:4" x14ac:dyDescent="0.25">
      <c r="A54" s="20">
        <v>6020006</v>
      </c>
      <c r="B54" s="23" t="s">
        <v>14</v>
      </c>
      <c r="C54" s="29">
        <v>320130.85000000003</v>
      </c>
      <c r="D54" s="28">
        <f>VALUE(LEFT(TBSSPptos[[#This Row],[Código]],3))</f>
        <v>602</v>
      </c>
    </row>
    <row r="55" spans="1:4" x14ac:dyDescent="0.25">
      <c r="A55" s="20">
        <v>6020007</v>
      </c>
      <c r="B55" s="23" t="s">
        <v>15</v>
      </c>
      <c r="C55" s="29">
        <v>510790.18</v>
      </c>
      <c r="D55" s="28">
        <f>VALUE(LEFT(TBSSPptos[[#This Row],[Código]],3))</f>
        <v>602</v>
      </c>
    </row>
    <row r="56" spans="1:4" x14ac:dyDescent="0.25">
      <c r="A56" s="20">
        <v>6020008</v>
      </c>
      <c r="B56" s="23" t="s">
        <v>16</v>
      </c>
      <c r="C56" s="29">
        <v>47446.78</v>
      </c>
      <c r="D56" s="28">
        <f>VALUE(LEFT(TBSSPptos[[#This Row],[Código]],3))</f>
        <v>602</v>
      </c>
    </row>
    <row r="57" spans="1:4" x14ac:dyDescent="0.25">
      <c r="A57" s="20">
        <v>6020009</v>
      </c>
      <c r="B57" s="23" t="s">
        <v>17</v>
      </c>
      <c r="C57" s="29">
        <v>174128.69999999998</v>
      </c>
      <c r="D57" s="28">
        <f>VALUE(LEFT(TBSSPptos[[#This Row],[Código]],3))</f>
        <v>602</v>
      </c>
    </row>
    <row r="58" spans="1:4" x14ac:dyDescent="0.25">
      <c r="A58" s="20">
        <v>6070000</v>
      </c>
      <c r="B58" s="23" t="s">
        <v>19</v>
      </c>
      <c r="C58" s="29">
        <v>378216.49</v>
      </c>
      <c r="D58" s="28">
        <f>VALUE(LEFT(TBSSPptos[[#This Row],[Código]],3))</f>
        <v>607</v>
      </c>
    </row>
    <row r="59" spans="1:4" x14ac:dyDescent="0.25">
      <c r="A59" s="20">
        <v>6070001</v>
      </c>
      <c r="B59" s="23" t="s">
        <v>20</v>
      </c>
      <c r="C59" s="29">
        <v>13355</v>
      </c>
      <c r="D59" s="28">
        <f>VALUE(LEFT(TBSSPptos[[#This Row],[Código]],3))</f>
        <v>607</v>
      </c>
    </row>
    <row r="60" spans="1:4" x14ac:dyDescent="0.25">
      <c r="A60" s="20">
        <v>6070002</v>
      </c>
      <c r="B60" s="23" t="s">
        <v>21</v>
      </c>
      <c r="C60" s="29">
        <v>11197.8</v>
      </c>
      <c r="D60" s="28">
        <f>VALUE(LEFT(TBSSPptos[[#This Row],[Código]],3))</f>
        <v>607</v>
      </c>
    </row>
    <row r="61" spans="1:4" x14ac:dyDescent="0.25">
      <c r="A61" s="20">
        <v>6210001</v>
      </c>
      <c r="B61" s="23" t="s">
        <v>22</v>
      </c>
      <c r="C61" s="29">
        <v>6000</v>
      </c>
      <c r="D61" s="28">
        <f>VALUE(LEFT(TBSSPptos[[#This Row],[Código]],3))</f>
        <v>621</v>
      </c>
    </row>
    <row r="62" spans="1:4" x14ac:dyDescent="0.25">
      <c r="A62" s="20">
        <v>6210003</v>
      </c>
      <c r="B62" s="23" t="s">
        <v>23</v>
      </c>
      <c r="C62" s="29">
        <v>56066.599999999991</v>
      </c>
      <c r="D62" s="28">
        <f>VALUE(LEFT(TBSSPptos[[#This Row],[Código]],3))</f>
        <v>621</v>
      </c>
    </row>
    <row r="63" spans="1:4" x14ac:dyDescent="0.25">
      <c r="A63" s="20">
        <v>6210005</v>
      </c>
      <c r="B63" s="23" t="s">
        <v>24</v>
      </c>
      <c r="C63" s="29">
        <v>78512.920000000013</v>
      </c>
      <c r="D63" s="28">
        <f>VALUE(LEFT(TBSSPptos[[#This Row],[Código]],3))</f>
        <v>621</v>
      </c>
    </row>
    <row r="64" spans="1:4" x14ac:dyDescent="0.25">
      <c r="A64" s="20">
        <v>6210006</v>
      </c>
      <c r="B64" s="23" t="s">
        <v>25</v>
      </c>
      <c r="C64" s="29">
        <v>2807.12</v>
      </c>
      <c r="D64" s="28">
        <f>VALUE(LEFT(TBSSPptos[[#This Row],[Código]],3))</f>
        <v>621</v>
      </c>
    </row>
    <row r="65" spans="1:4" x14ac:dyDescent="0.25">
      <c r="A65" s="20">
        <v>6210007</v>
      </c>
      <c r="B65" s="23" t="s">
        <v>26</v>
      </c>
      <c r="C65" s="29">
        <v>1357.1499999999999</v>
      </c>
      <c r="D65" s="28">
        <f>VALUE(LEFT(TBSSPptos[[#This Row],[Código]],3))</f>
        <v>621</v>
      </c>
    </row>
    <row r="66" spans="1:4" x14ac:dyDescent="0.25">
      <c r="A66" s="20">
        <v>6210008</v>
      </c>
      <c r="B66" s="23" t="s">
        <v>27</v>
      </c>
      <c r="C66" s="29">
        <v>629.91999999999996</v>
      </c>
      <c r="D66" s="28">
        <f>VALUE(LEFT(TBSSPptos[[#This Row],[Código]],3))</f>
        <v>621</v>
      </c>
    </row>
    <row r="67" spans="1:4" x14ac:dyDescent="0.25">
      <c r="A67" s="20">
        <v>6210010</v>
      </c>
      <c r="B67" s="23" t="s">
        <v>28</v>
      </c>
      <c r="C67" s="29">
        <v>3066.8199999999997</v>
      </c>
      <c r="D67" s="28">
        <f>VALUE(LEFT(TBSSPptos[[#This Row],[Código]],3))</f>
        <v>621</v>
      </c>
    </row>
    <row r="68" spans="1:4" x14ac:dyDescent="0.25">
      <c r="A68" s="20">
        <v>6210011</v>
      </c>
      <c r="B68" s="23" t="s">
        <v>29</v>
      </c>
      <c r="C68" s="29">
        <v>6000</v>
      </c>
      <c r="D68" s="28">
        <f>VALUE(LEFT(TBSSPptos[[#This Row],[Código]],3))</f>
        <v>621</v>
      </c>
    </row>
    <row r="69" spans="1:4" x14ac:dyDescent="0.25">
      <c r="A69" s="20">
        <v>6220001</v>
      </c>
      <c r="B69" s="23" t="s">
        <v>30</v>
      </c>
      <c r="C69" s="29">
        <v>7886.8</v>
      </c>
      <c r="D69" s="28">
        <f>VALUE(LEFT(TBSSPptos[[#This Row],[Código]],3))</f>
        <v>622</v>
      </c>
    </row>
    <row r="70" spans="1:4" x14ac:dyDescent="0.25">
      <c r="A70" s="20">
        <v>6220002</v>
      </c>
      <c r="B70" s="23" t="s">
        <v>31</v>
      </c>
      <c r="C70" s="29">
        <v>100923.56599999999</v>
      </c>
      <c r="D70" s="28">
        <f>VALUE(LEFT(TBSSPptos[[#This Row],[Código]],3))</f>
        <v>622</v>
      </c>
    </row>
    <row r="71" spans="1:4" x14ac:dyDescent="0.25">
      <c r="A71" s="20">
        <v>6220004</v>
      </c>
      <c r="B71" s="23" t="s">
        <v>32</v>
      </c>
      <c r="C71" s="29">
        <v>687.93000000000006</v>
      </c>
      <c r="D71" s="28">
        <f>VALUE(LEFT(TBSSPptos[[#This Row],[Código]],3))</f>
        <v>622</v>
      </c>
    </row>
    <row r="72" spans="1:4" x14ac:dyDescent="0.25">
      <c r="A72" s="20">
        <v>6220005</v>
      </c>
      <c r="B72" s="23" t="s">
        <v>33</v>
      </c>
      <c r="C72" s="29">
        <v>53452.78</v>
      </c>
      <c r="D72" s="28">
        <f>VALUE(LEFT(TBSSPptos[[#This Row],[Código]],3))</f>
        <v>622</v>
      </c>
    </row>
    <row r="73" spans="1:4" x14ac:dyDescent="0.25">
      <c r="A73" s="20">
        <v>6220006</v>
      </c>
      <c r="B73" s="23" t="s">
        <v>34</v>
      </c>
      <c r="C73" s="29">
        <v>15639.58</v>
      </c>
      <c r="D73" s="28">
        <f>VALUE(LEFT(TBSSPptos[[#This Row],[Código]],3))</f>
        <v>622</v>
      </c>
    </row>
    <row r="74" spans="1:4" x14ac:dyDescent="0.25">
      <c r="A74" s="20">
        <v>6220007</v>
      </c>
      <c r="B74" s="23" t="s">
        <v>35</v>
      </c>
      <c r="C74" s="29">
        <v>3266.4300000000003</v>
      </c>
      <c r="D74" s="28">
        <f>VALUE(LEFT(TBSSPptos[[#This Row],[Código]],3))</f>
        <v>622</v>
      </c>
    </row>
    <row r="75" spans="1:4" x14ac:dyDescent="0.25">
      <c r="A75" s="20">
        <v>6220008</v>
      </c>
      <c r="B75" s="23" t="s">
        <v>36</v>
      </c>
      <c r="C75" s="29">
        <v>789.05</v>
      </c>
      <c r="D75" s="28">
        <f>VALUE(LEFT(TBSSPptos[[#This Row],[Código]],3))</f>
        <v>622</v>
      </c>
    </row>
    <row r="76" spans="1:4" x14ac:dyDescent="0.25">
      <c r="A76" s="20">
        <v>6220009</v>
      </c>
      <c r="B76" s="23" t="s">
        <v>37</v>
      </c>
      <c r="C76" s="29">
        <v>17699.739999999998</v>
      </c>
      <c r="D76" s="28">
        <f>VALUE(LEFT(TBSSPptos[[#This Row],[Código]],3))</f>
        <v>622</v>
      </c>
    </row>
    <row r="77" spans="1:4" x14ac:dyDescent="0.25">
      <c r="A77" s="20">
        <v>6230001</v>
      </c>
      <c r="B77" s="23" t="s">
        <v>38</v>
      </c>
      <c r="C77" s="29">
        <v>26887.329999999994</v>
      </c>
      <c r="D77" s="28">
        <f>VALUE(LEFT(TBSSPptos[[#This Row],[Código]],3))</f>
        <v>623</v>
      </c>
    </row>
    <row r="78" spans="1:4" x14ac:dyDescent="0.25">
      <c r="A78" s="20">
        <v>6230002</v>
      </c>
      <c r="B78" s="23" t="s">
        <v>39</v>
      </c>
      <c r="C78" s="29">
        <v>8718.2199999999993</v>
      </c>
      <c r="D78" s="28">
        <f>VALUE(LEFT(TBSSPptos[[#This Row],[Código]],3))</f>
        <v>623</v>
      </c>
    </row>
    <row r="79" spans="1:4" x14ac:dyDescent="0.25">
      <c r="A79" s="20">
        <v>6230003</v>
      </c>
      <c r="B79" s="23" t="s">
        <v>40</v>
      </c>
      <c r="C79" s="29">
        <v>16994.686000000002</v>
      </c>
      <c r="D79" s="28">
        <f>VALUE(LEFT(TBSSPptos[[#This Row],[Código]],3))</f>
        <v>623</v>
      </c>
    </row>
    <row r="80" spans="1:4" x14ac:dyDescent="0.25">
      <c r="A80" s="20">
        <v>6230005</v>
      </c>
      <c r="B80" s="23" t="s">
        <v>41</v>
      </c>
      <c r="C80" s="29">
        <v>19260.52</v>
      </c>
      <c r="D80" s="28">
        <f>VALUE(LEFT(TBSSPptos[[#This Row],[Código]],3))</f>
        <v>623</v>
      </c>
    </row>
    <row r="81" spans="1:4" x14ac:dyDescent="0.25">
      <c r="A81" s="20">
        <v>6230007</v>
      </c>
      <c r="B81" s="23" t="s">
        <v>43</v>
      </c>
      <c r="C81" s="29">
        <v>0</v>
      </c>
      <c r="D81" s="28">
        <f>VALUE(LEFT(TBSSPptos[[#This Row],[Código]],3))</f>
        <v>623</v>
      </c>
    </row>
    <row r="82" spans="1:4" x14ac:dyDescent="0.25">
      <c r="A82" s="20">
        <v>6230008</v>
      </c>
      <c r="B82" s="23" t="s">
        <v>44</v>
      </c>
      <c r="C82" s="29">
        <v>1754.48</v>
      </c>
      <c r="D82" s="28">
        <f>VALUE(LEFT(TBSSPptos[[#This Row],[Código]],3))</f>
        <v>623</v>
      </c>
    </row>
    <row r="83" spans="1:4" x14ac:dyDescent="0.25">
      <c r="A83" s="20">
        <v>6230009</v>
      </c>
      <c r="B83" s="23" t="s">
        <v>45</v>
      </c>
      <c r="C83" s="29">
        <v>232.74</v>
      </c>
      <c r="D83" s="28">
        <f>VALUE(LEFT(TBSSPptos[[#This Row],[Código]],3))</f>
        <v>623</v>
      </c>
    </row>
    <row r="84" spans="1:4" x14ac:dyDescent="0.25">
      <c r="A84" s="20">
        <v>6230010</v>
      </c>
      <c r="B84" s="23" t="s">
        <v>46</v>
      </c>
      <c r="C84" s="29">
        <v>22354.17</v>
      </c>
      <c r="D84" s="28">
        <f>VALUE(LEFT(TBSSPptos[[#This Row],[Código]],3))</f>
        <v>623</v>
      </c>
    </row>
    <row r="85" spans="1:4" x14ac:dyDescent="0.25">
      <c r="A85" s="20">
        <v>6230011</v>
      </c>
      <c r="B85" s="23" t="s">
        <v>47</v>
      </c>
      <c r="C85" s="29">
        <v>7605</v>
      </c>
      <c r="D85" s="28">
        <f>VALUE(LEFT(TBSSPptos[[#This Row],[Código]],3))</f>
        <v>623</v>
      </c>
    </row>
    <row r="86" spans="1:4" x14ac:dyDescent="0.25">
      <c r="A86" s="20">
        <v>6230013</v>
      </c>
      <c r="B86" s="23" t="s">
        <v>48</v>
      </c>
      <c r="C86" s="29">
        <v>12750.8</v>
      </c>
      <c r="D86" s="28">
        <f>VALUE(LEFT(TBSSPptos[[#This Row],[Código]],3))</f>
        <v>623</v>
      </c>
    </row>
    <row r="87" spans="1:4" x14ac:dyDescent="0.25">
      <c r="A87" s="20">
        <v>6230014</v>
      </c>
      <c r="B87" s="23" t="s">
        <v>49</v>
      </c>
      <c r="C87" s="29">
        <v>17110.170000000002</v>
      </c>
      <c r="D87" s="28">
        <f>VALUE(LEFT(TBSSPptos[[#This Row],[Código]],3))</f>
        <v>623</v>
      </c>
    </row>
    <row r="88" spans="1:4" x14ac:dyDescent="0.25">
      <c r="A88" s="20">
        <v>6230016</v>
      </c>
      <c r="B88" s="23" t="s">
        <v>50</v>
      </c>
      <c r="C88" s="29">
        <v>64470</v>
      </c>
      <c r="D88" s="28">
        <f>VALUE(LEFT(TBSSPptos[[#This Row],[Código]],3))</f>
        <v>623</v>
      </c>
    </row>
    <row r="89" spans="1:4" x14ac:dyDescent="0.25">
      <c r="A89" s="20">
        <v>6230017</v>
      </c>
      <c r="B89" s="23" t="s">
        <v>51</v>
      </c>
      <c r="C89" s="29">
        <v>1605.74</v>
      </c>
      <c r="D89" s="28">
        <f>VALUE(LEFT(TBSSPptos[[#This Row],[Código]],3))</f>
        <v>623</v>
      </c>
    </row>
    <row r="90" spans="1:4" x14ac:dyDescent="0.25">
      <c r="A90" s="20">
        <v>6230019</v>
      </c>
      <c r="B90" s="23" t="s">
        <v>52</v>
      </c>
      <c r="C90" s="29">
        <v>11878.96</v>
      </c>
      <c r="D90" s="28">
        <f>VALUE(LEFT(TBSSPptos[[#This Row],[Código]],3))</f>
        <v>623</v>
      </c>
    </row>
    <row r="91" spans="1:4" x14ac:dyDescent="0.25">
      <c r="A91" s="20">
        <v>6240001</v>
      </c>
      <c r="B91" s="23" t="s">
        <v>53</v>
      </c>
      <c r="C91" s="29">
        <v>18551.87</v>
      </c>
      <c r="D91" s="28">
        <f>VALUE(LEFT(TBSSPptos[[#This Row],[Código]],3))</f>
        <v>624</v>
      </c>
    </row>
    <row r="92" spans="1:4" x14ac:dyDescent="0.25">
      <c r="A92" s="20">
        <v>6240002</v>
      </c>
      <c r="B92" s="23" t="s">
        <v>54</v>
      </c>
      <c r="C92" s="29">
        <v>38361.040000000001</v>
      </c>
      <c r="D92" s="28">
        <f>VALUE(LEFT(TBSSPptos[[#This Row],[Código]],3))</f>
        <v>624</v>
      </c>
    </row>
    <row r="93" spans="1:4" x14ac:dyDescent="0.25">
      <c r="A93" s="20">
        <v>6240003</v>
      </c>
      <c r="B93" s="23" t="s">
        <v>55</v>
      </c>
      <c r="C93" s="29">
        <v>10256.49</v>
      </c>
      <c r="D93" s="28">
        <f>VALUE(LEFT(TBSSPptos[[#This Row],[Código]],3))</f>
        <v>624</v>
      </c>
    </row>
    <row r="94" spans="1:4" x14ac:dyDescent="0.25">
      <c r="A94" s="20">
        <v>6240004</v>
      </c>
      <c r="B94" s="23" t="s">
        <v>56</v>
      </c>
      <c r="C94" s="29">
        <v>0</v>
      </c>
      <c r="D94" s="28">
        <f>VALUE(LEFT(TBSSPptos[[#This Row],[Código]],3))</f>
        <v>624</v>
      </c>
    </row>
    <row r="95" spans="1:4" x14ac:dyDescent="0.25">
      <c r="A95" s="20">
        <v>6240005</v>
      </c>
      <c r="B95" s="23" t="s">
        <v>57</v>
      </c>
      <c r="C95" s="29">
        <v>2828.4800000000005</v>
      </c>
      <c r="D95" s="28">
        <f>VALUE(LEFT(TBSSPptos[[#This Row],[Código]],3))</f>
        <v>624</v>
      </c>
    </row>
    <row r="96" spans="1:4" x14ac:dyDescent="0.25">
      <c r="A96" s="20">
        <v>6240006</v>
      </c>
      <c r="B96" s="23" t="s">
        <v>58</v>
      </c>
      <c r="C96" s="29">
        <v>9408.49</v>
      </c>
      <c r="D96" s="28">
        <f>VALUE(LEFT(TBSSPptos[[#This Row],[Código]],3))</f>
        <v>624</v>
      </c>
    </row>
    <row r="97" spans="1:4" x14ac:dyDescent="0.25">
      <c r="A97" s="20">
        <v>6240007</v>
      </c>
      <c r="B97" s="23" t="s">
        <v>59</v>
      </c>
      <c r="C97" s="29">
        <v>-24.430000000000177</v>
      </c>
      <c r="D97" s="28">
        <f>VALUE(LEFT(TBSSPptos[[#This Row],[Código]],3))</f>
        <v>624</v>
      </c>
    </row>
    <row r="98" spans="1:4" x14ac:dyDescent="0.25">
      <c r="A98" s="20">
        <v>6250001</v>
      </c>
      <c r="B98" s="23" t="s">
        <v>60</v>
      </c>
      <c r="C98" s="29">
        <v>2495.4100000000003</v>
      </c>
      <c r="D98" s="28">
        <f>VALUE(LEFT(TBSSPptos[[#This Row],[Código]],3))</f>
        <v>625</v>
      </c>
    </row>
    <row r="99" spans="1:4" x14ac:dyDescent="0.25">
      <c r="A99" s="20">
        <v>6250002</v>
      </c>
      <c r="B99" s="23" t="s">
        <v>61</v>
      </c>
      <c r="C99" s="29">
        <v>12348.150000000001</v>
      </c>
      <c r="D99" s="28">
        <f>VALUE(LEFT(TBSSPptos[[#This Row],[Código]],3))</f>
        <v>625</v>
      </c>
    </row>
    <row r="100" spans="1:4" x14ac:dyDescent="0.25">
      <c r="A100" s="20">
        <v>6250003</v>
      </c>
      <c r="B100" s="23" t="s">
        <v>62</v>
      </c>
      <c r="C100" s="29">
        <v>1389.0900000000001</v>
      </c>
      <c r="D100" s="28">
        <f>VALUE(LEFT(TBSSPptos[[#This Row],[Código]],3))</f>
        <v>625</v>
      </c>
    </row>
    <row r="101" spans="1:4" x14ac:dyDescent="0.25">
      <c r="A101" s="20">
        <v>6250004</v>
      </c>
      <c r="B101" s="23" t="s">
        <v>63</v>
      </c>
      <c r="C101" s="29">
        <v>680.56</v>
      </c>
      <c r="D101" s="28">
        <f>VALUE(LEFT(TBSSPptos[[#This Row],[Código]],3))</f>
        <v>625</v>
      </c>
    </row>
    <row r="102" spans="1:4" x14ac:dyDescent="0.25">
      <c r="A102" s="20">
        <v>6250005</v>
      </c>
      <c r="B102" s="23" t="s">
        <v>64</v>
      </c>
      <c r="C102" s="29">
        <v>0</v>
      </c>
      <c r="D102" s="28">
        <f>VALUE(LEFT(TBSSPptos[[#This Row],[Código]],3))</f>
        <v>625</v>
      </c>
    </row>
    <row r="103" spans="1:4" x14ac:dyDescent="0.25">
      <c r="A103" s="20">
        <v>6250007</v>
      </c>
      <c r="B103" s="23" t="s">
        <v>65</v>
      </c>
      <c r="C103" s="29">
        <v>9073.98</v>
      </c>
      <c r="D103" s="28">
        <f>VALUE(LEFT(TBSSPptos[[#This Row],[Código]],3))</f>
        <v>625</v>
      </c>
    </row>
    <row r="104" spans="1:4" x14ac:dyDescent="0.25">
      <c r="A104" s="20">
        <v>6250008</v>
      </c>
      <c r="B104" s="23" t="s">
        <v>66</v>
      </c>
      <c r="C104" s="29">
        <v>2470.36</v>
      </c>
      <c r="D104" s="28">
        <f>VALUE(LEFT(TBSSPptos[[#This Row],[Código]],3))</f>
        <v>625</v>
      </c>
    </row>
    <row r="105" spans="1:4" x14ac:dyDescent="0.25">
      <c r="A105" s="20">
        <v>6250009</v>
      </c>
      <c r="B105" s="23" t="s">
        <v>242</v>
      </c>
      <c r="C105" s="29">
        <v>3292.9300000000003</v>
      </c>
      <c r="D105" s="28">
        <f>VALUE(LEFT(TBSSPptos[[#This Row],[Código]],3))</f>
        <v>625</v>
      </c>
    </row>
    <row r="106" spans="1:4" x14ac:dyDescent="0.25">
      <c r="A106" s="20">
        <v>6250010</v>
      </c>
      <c r="B106" s="23" t="s">
        <v>67</v>
      </c>
      <c r="C106" s="29">
        <v>33552.18</v>
      </c>
      <c r="D106" s="28">
        <f>VALUE(LEFT(TBSSPptos[[#This Row],[Código]],3))</f>
        <v>625</v>
      </c>
    </row>
    <row r="107" spans="1:4" x14ac:dyDescent="0.25">
      <c r="A107" s="20">
        <v>6250011</v>
      </c>
      <c r="B107" s="23" t="s">
        <v>68</v>
      </c>
      <c r="C107" s="29">
        <v>153.27000000000001</v>
      </c>
      <c r="D107" s="28">
        <f>VALUE(LEFT(TBSSPptos[[#This Row],[Código]],3))</f>
        <v>625</v>
      </c>
    </row>
    <row r="108" spans="1:4" x14ac:dyDescent="0.25">
      <c r="A108" s="20">
        <v>6250012</v>
      </c>
      <c r="B108" s="23" t="s">
        <v>69</v>
      </c>
      <c r="C108" s="29">
        <v>430.36</v>
      </c>
      <c r="D108" s="28">
        <f>VALUE(LEFT(TBSSPptos[[#This Row],[Código]],3))</f>
        <v>625</v>
      </c>
    </row>
    <row r="109" spans="1:4" x14ac:dyDescent="0.25">
      <c r="A109" s="20">
        <v>6250014</v>
      </c>
      <c r="B109" s="23" t="s">
        <v>70</v>
      </c>
      <c r="C109" s="29">
        <v>257.49</v>
      </c>
      <c r="D109" s="28">
        <f>VALUE(LEFT(TBSSPptos[[#This Row],[Código]],3))</f>
        <v>625</v>
      </c>
    </row>
    <row r="110" spans="1:4" x14ac:dyDescent="0.25">
      <c r="A110" s="20">
        <v>6250015</v>
      </c>
      <c r="B110" s="23" t="s">
        <v>71</v>
      </c>
      <c r="C110" s="29">
        <v>204.36</v>
      </c>
      <c r="D110" s="28">
        <f>VALUE(LEFT(TBSSPptos[[#This Row],[Código]],3))</f>
        <v>625</v>
      </c>
    </row>
    <row r="111" spans="1:4" x14ac:dyDescent="0.25">
      <c r="A111" s="20">
        <v>6260002</v>
      </c>
      <c r="B111" s="23" t="s">
        <v>72</v>
      </c>
      <c r="C111" s="29">
        <v>0</v>
      </c>
      <c r="D111" s="28">
        <f>VALUE(LEFT(TBSSPptos[[#This Row],[Código]],3))</f>
        <v>626</v>
      </c>
    </row>
    <row r="112" spans="1:4" x14ac:dyDescent="0.25">
      <c r="A112" s="20">
        <v>6260003</v>
      </c>
      <c r="B112" s="23" t="s">
        <v>73</v>
      </c>
      <c r="C112" s="29">
        <v>178.37</v>
      </c>
      <c r="D112" s="28">
        <f>VALUE(LEFT(TBSSPptos[[#This Row],[Código]],3))</f>
        <v>626</v>
      </c>
    </row>
    <row r="113" spans="1:4" x14ac:dyDescent="0.25">
      <c r="A113" s="20">
        <v>6270001</v>
      </c>
      <c r="B113" s="23" t="s">
        <v>74</v>
      </c>
      <c r="C113" s="29">
        <v>2466.0299999999997</v>
      </c>
      <c r="D113" s="28">
        <f>VALUE(LEFT(TBSSPptos[[#This Row],[Código]],3))</f>
        <v>627</v>
      </c>
    </row>
    <row r="114" spans="1:4" x14ac:dyDescent="0.25">
      <c r="A114" s="20">
        <v>6270002</v>
      </c>
      <c r="B114" s="23" t="s">
        <v>75</v>
      </c>
      <c r="C114" s="29">
        <v>9134.5299999999988</v>
      </c>
      <c r="D114" s="28">
        <f>VALUE(LEFT(TBSSPptos[[#This Row],[Código]],3))</f>
        <v>627</v>
      </c>
    </row>
    <row r="115" spans="1:4" x14ac:dyDescent="0.25">
      <c r="A115" s="20">
        <v>6270003</v>
      </c>
      <c r="B115" s="23" t="s">
        <v>76</v>
      </c>
      <c r="C115" s="29">
        <v>20991.81</v>
      </c>
      <c r="D115" s="28">
        <f>VALUE(LEFT(TBSSPptos[[#This Row],[Código]],3))</f>
        <v>627</v>
      </c>
    </row>
    <row r="116" spans="1:4" x14ac:dyDescent="0.25">
      <c r="A116" s="20">
        <v>6270005</v>
      </c>
      <c r="B116" s="23" t="s">
        <v>77</v>
      </c>
      <c r="C116" s="29">
        <v>0</v>
      </c>
      <c r="D116" s="28">
        <f>VALUE(LEFT(TBSSPptos[[#This Row],[Código]],3))</f>
        <v>627</v>
      </c>
    </row>
    <row r="117" spans="1:4" x14ac:dyDescent="0.25">
      <c r="A117" s="20">
        <v>6270006</v>
      </c>
      <c r="B117" s="23" t="s">
        <v>78</v>
      </c>
      <c r="C117" s="29">
        <v>750</v>
      </c>
      <c r="D117" s="28">
        <f>VALUE(LEFT(TBSSPptos[[#This Row],[Código]],3))</f>
        <v>627</v>
      </c>
    </row>
    <row r="118" spans="1:4" x14ac:dyDescent="0.25">
      <c r="A118" s="20">
        <v>6270007</v>
      </c>
      <c r="B118" s="23" t="s">
        <v>79</v>
      </c>
      <c r="C118" s="29">
        <v>18514.019999999997</v>
      </c>
      <c r="D118" s="28">
        <f>VALUE(LEFT(TBSSPptos[[#This Row],[Código]],3))</f>
        <v>627</v>
      </c>
    </row>
    <row r="119" spans="1:4" x14ac:dyDescent="0.25">
      <c r="A119" s="20">
        <v>6270008</v>
      </c>
      <c r="B119" s="23" t="s">
        <v>80</v>
      </c>
      <c r="C119" s="29">
        <v>5126.9399999999996</v>
      </c>
      <c r="D119" s="28">
        <f>VALUE(LEFT(TBSSPptos[[#This Row],[Código]],3))</f>
        <v>627</v>
      </c>
    </row>
    <row r="120" spans="1:4" x14ac:dyDescent="0.25">
      <c r="A120" s="20">
        <v>6270011</v>
      </c>
      <c r="B120" s="23" t="s">
        <v>81</v>
      </c>
      <c r="C120" s="29">
        <v>11517.09</v>
      </c>
      <c r="D120" s="28">
        <f>VALUE(LEFT(TBSSPptos[[#This Row],[Código]],3))</f>
        <v>627</v>
      </c>
    </row>
    <row r="121" spans="1:4" x14ac:dyDescent="0.25">
      <c r="A121" s="20">
        <v>6270012</v>
      </c>
      <c r="B121" s="23" t="s">
        <v>82</v>
      </c>
      <c r="C121" s="29">
        <v>29849.719999999994</v>
      </c>
      <c r="D121" s="28">
        <f>VALUE(LEFT(TBSSPptos[[#This Row],[Código]],3))</f>
        <v>627</v>
      </c>
    </row>
    <row r="122" spans="1:4" x14ac:dyDescent="0.25">
      <c r="A122" s="20">
        <v>6270013</v>
      </c>
      <c r="B122" s="23" t="s">
        <v>83</v>
      </c>
      <c r="C122" s="29">
        <v>4000</v>
      </c>
      <c r="D122" s="28">
        <f>VALUE(LEFT(TBSSPptos[[#This Row],[Código]],3))</f>
        <v>627</v>
      </c>
    </row>
    <row r="123" spans="1:4" x14ac:dyDescent="0.25">
      <c r="A123" s="20">
        <v>6270016</v>
      </c>
      <c r="B123" s="23" t="s">
        <v>84</v>
      </c>
      <c r="C123" s="29">
        <v>9506.25</v>
      </c>
      <c r="D123" s="28">
        <f>VALUE(LEFT(TBSSPptos[[#This Row],[Código]],3))</f>
        <v>627</v>
      </c>
    </row>
    <row r="124" spans="1:4" x14ac:dyDescent="0.25">
      <c r="A124" s="20">
        <v>6270017</v>
      </c>
      <c r="B124" s="23" t="s">
        <v>85</v>
      </c>
      <c r="C124" s="29">
        <v>249951.16999999998</v>
      </c>
      <c r="D124" s="28">
        <f>VALUE(LEFT(TBSSPptos[[#This Row],[Código]],3))</f>
        <v>627</v>
      </c>
    </row>
    <row r="125" spans="1:4" x14ac:dyDescent="0.25">
      <c r="A125" s="20">
        <v>6270019</v>
      </c>
      <c r="B125" s="23" t="s">
        <v>86</v>
      </c>
      <c r="C125" s="29">
        <v>9656.83</v>
      </c>
      <c r="D125" s="28">
        <f>VALUE(LEFT(TBSSPptos[[#This Row],[Código]],3))</f>
        <v>627</v>
      </c>
    </row>
    <row r="126" spans="1:4" x14ac:dyDescent="0.25">
      <c r="A126" s="20">
        <v>6270021</v>
      </c>
      <c r="B126" s="23" t="s">
        <v>87</v>
      </c>
      <c r="C126" s="29">
        <v>1796.5</v>
      </c>
      <c r="D126" s="28">
        <f>VALUE(LEFT(TBSSPptos[[#This Row],[Código]],3))</f>
        <v>627</v>
      </c>
    </row>
    <row r="127" spans="1:4" x14ac:dyDescent="0.25">
      <c r="A127" s="20">
        <v>6270022</v>
      </c>
      <c r="B127" s="23" t="s">
        <v>264</v>
      </c>
      <c r="C127" s="29">
        <v>0</v>
      </c>
      <c r="D127" s="28">
        <f>VALUE(LEFT(TBSSPptos[[#This Row],[Código]],3))</f>
        <v>627</v>
      </c>
    </row>
    <row r="128" spans="1:4" x14ac:dyDescent="0.25">
      <c r="A128" s="20">
        <v>6270023</v>
      </c>
      <c r="B128" s="23" t="s">
        <v>88</v>
      </c>
      <c r="C128" s="29">
        <v>34988.400000000001</v>
      </c>
      <c r="D128" s="28">
        <f>VALUE(LEFT(TBSSPptos[[#This Row],[Código]],3))</f>
        <v>627</v>
      </c>
    </row>
    <row r="129" spans="1:4" x14ac:dyDescent="0.25">
      <c r="A129" s="20">
        <v>6270024</v>
      </c>
      <c r="B129" s="23" t="s">
        <v>89</v>
      </c>
      <c r="C129" s="29">
        <v>250</v>
      </c>
      <c r="D129" s="28">
        <f>VALUE(LEFT(TBSSPptos[[#This Row],[Código]],3))</f>
        <v>627</v>
      </c>
    </row>
    <row r="130" spans="1:4" x14ac:dyDescent="0.25">
      <c r="A130" s="20">
        <v>6280001</v>
      </c>
      <c r="B130" s="23" t="s">
        <v>90</v>
      </c>
      <c r="C130" s="29">
        <v>165205.45400000003</v>
      </c>
      <c r="D130" s="28">
        <f>VALUE(LEFT(TBSSPptos[[#This Row],[Código]],3))</f>
        <v>628</v>
      </c>
    </row>
    <row r="131" spans="1:4" x14ac:dyDescent="0.25">
      <c r="A131" s="20">
        <v>6280002</v>
      </c>
      <c r="B131" s="23" t="s">
        <v>91</v>
      </c>
      <c r="C131" s="29">
        <v>10366.61</v>
      </c>
      <c r="D131" s="28">
        <f>VALUE(LEFT(TBSSPptos[[#This Row],[Código]],3))</f>
        <v>628</v>
      </c>
    </row>
    <row r="132" spans="1:4" x14ac:dyDescent="0.25">
      <c r="A132" s="20">
        <v>6280003</v>
      </c>
      <c r="B132" s="23" t="s">
        <v>92</v>
      </c>
      <c r="C132" s="29">
        <v>85739.450000000012</v>
      </c>
      <c r="D132" s="28">
        <f>VALUE(LEFT(TBSSPptos[[#This Row],[Código]],3))</f>
        <v>628</v>
      </c>
    </row>
    <row r="133" spans="1:4" x14ac:dyDescent="0.25">
      <c r="A133" s="20">
        <v>6280004</v>
      </c>
      <c r="B133" s="23" t="s">
        <v>93</v>
      </c>
      <c r="C133" s="29">
        <v>61409.029999999992</v>
      </c>
      <c r="D133" s="28">
        <f>VALUE(LEFT(TBSSPptos[[#This Row],[Código]],3))</f>
        <v>628</v>
      </c>
    </row>
    <row r="134" spans="1:4" x14ac:dyDescent="0.25">
      <c r="A134" s="20">
        <v>6280010</v>
      </c>
      <c r="B134" s="23" t="s">
        <v>94</v>
      </c>
      <c r="C134" s="29">
        <v>97.37</v>
      </c>
      <c r="D134" s="28">
        <f>VALUE(LEFT(TBSSPptos[[#This Row],[Código]],3))</f>
        <v>628</v>
      </c>
    </row>
    <row r="135" spans="1:4" x14ac:dyDescent="0.25">
      <c r="A135" s="20">
        <v>6290001</v>
      </c>
      <c r="B135" s="23" t="s">
        <v>48</v>
      </c>
      <c r="C135" s="29">
        <v>391.14</v>
      </c>
      <c r="D135" s="28">
        <f>VALUE(LEFT(TBSSPptos[[#This Row],[Código]],3))</f>
        <v>629</v>
      </c>
    </row>
    <row r="136" spans="1:4" x14ac:dyDescent="0.25">
      <c r="A136" s="20">
        <v>6290002</v>
      </c>
      <c r="B136" s="23" t="s">
        <v>95</v>
      </c>
      <c r="C136" s="29">
        <v>3019.41</v>
      </c>
      <c r="D136" s="28">
        <f>VALUE(LEFT(TBSSPptos[[#This Row],[Código]],3))</f>
        <v>629</v>
      </c>
    </row>
    <row r="137" spans="1:4" x14ac:dyDescent="0.25">
      <c r="A137" s="20">
        <v>6290003</v>
      </c>
      <c r="B137" s="23" t="s">
        <v>96</v>
      </c>
      <c r="C137" s="29">
        <v>25548.280000000002</v>
      </c>
      <c r="D137" s="28">
        <f>VALUE(LEFT(TBSSPptos[[#This Row],[Código]],3))</f>
        <v>629</v>
      </c>
    </row>
    <row r="138" spans="1:4" x14ac:dyDescent="0.25">
      <c r="A138" s="20">
        <v>6290004</v>
      </c>
      <c r="B138" s="23" t="s">
        <v>97</v>
      </c>
      <c r="C138" s="29">
        <v>1400.46</v>
      </c>
      <c r="D138" s="28">
        <f>VALUE(LEFT(TBSSPptos[[#This Row],[Código]],3))</f>
        <v>629</v>
      </c>
    </row>
    <row r="139" spans="1:4" x14ac:dyDescent="0.25">
      <c r="A139" s="20">
        <v>6290005</v>
      </c>
      <c r="B139" s="23" t="s">
        <v>98</v>
      </c>
      <c r="C139" s="29">
        <v>5211.22</v>
      </c>
      <c r="D139" s="28">
        <f>VALUE(LEFT(TBSSPptos[[#This Row],[Código]],3))</f>
        <v>629</v>
      </c>
    </row>
    <row r="140" spans="1:4" x14ac:dyDescent="0.25">
      <c r="A140" s="20">
        <v>6290007</v>
      </c>
      <c r="B140" s="23" t="s">
        <v>99</v>
      </c>
      <c r="C140" s="29">
        <v>80753.223999999987</v>
      </c>
      <c r="D140" s="28">
        <f>VALUE(LEFT(TBSSPptos[[#This Row],[Código]],3))</f>
        <v>629</v>
      </c>
    </row>
    <row r="141" spans="1:4" x14ac:dyDescent="0.25">
      <c r="A141" s="20">
        <v>6290008</v>
      </c>
      <c r="B141" s="23" t="s">
        <v>100</v>
      </c>
      <c r="C141" s="29">
        <v>5740.9599999999991</v>
      </c>
      <c r="D141" s="28">
        <f>VALUE(LEFT(TBSSPptos[[#This Row],[Código]],3))</f>
        <v>629</v>
      </c>
    </row>
    <row r="142" spans="1:4" x14ac:dyDescent="0.25">
      <c r="A142" s="20">
        <v>6290009</v>
      </c>
      <c r="B142" s="23" t="s">
        <v>101</v>
      </c>
      <c r="C142" s="29">
        <v>978.37999999999988</v>
      </c>
      <c r="D142" s="28">
        <f>VALUE(LEFT(TBSSPptos[[#This Row],[Código]],3))</f>
        <v>629</v>
      </c>
    </row>
    <row r="143" spans="1:4" x14ac:dyDescent="0.25">
      <c r="A143" s="20">
        <v>6290010</v>
      </c>
      <c r="B143" s="23" t="s">
        <v>102</v>
      </c>
      <c r="C143" s="29">
        <v>0</v>
      </c>
      <c r="D143" s="28">
        <f>VALUE(LEFT(TBSSPptos[[#This Row],[Código]],3))</f>
        <v>629</v>
      </c>
    </row>
    <row r="144" spans="1:4" x14ac:dyDescent="0.25">
      <c r="A144" s="20">
        <v>6290011</v>
      </c>
      <c r="B144" s="23" t="s">
        <v>103</v>
      </c>
      <c r="C144" s="29">
        <v>3960.41</v>
      </c>
      <c r="D144" s="28">
        <f>VALUE(LEFT(TBSSPptos[[#This Row],[Código]],3))</f>
        <v>629</v>
      </c>
    </row>
    <row r="145" spans="1:4" x14ac:dyDescent="0.25">
      <c r="A145" s="20">
        <v>6290012</v>
      </c>
      <c r="B145" s="23" t="s">
        <v>104</v>
      </c>
      <c r="C145" s="29">
        <v>18382.969999999998</v>
      </c>
      <c r="D145" s="28">
        <f>VALUE(LEFT(TBSSPptos[[#This Row],[Código]],3))</f>
        <v>629</v>
      </c>
    </row>
    <row r="146" spans="1:4" x14ac:dyDescent="0.25">
      <c r="A146" s="20">
        <v>6290013</v>
      </c>
      <c r="B146" s="23" t="s">
        <v>105</v>
      </c>
      <c r="C146" s="29">
        <v>18532.93</v>
      </c>
      <c r="D146" s="28">
        <f>VALUE(LEFT(TBSSPptos[[#This Row],[Código]],3))</f>
        <v>629</v>
      </c>
    </row>
    <row r="147" spans="1:4" x14ac:dyDescent="0.25">
      <c r="A147" s="20">
        <v>6290015</v>
      </c>
      <c r="B147" s="23" t="s">
        <v>107</v>
      </c>
      <c r="C147" s="29">
        <v>42812.37000000001</v>
      </c>
      <c r="D147" s="28">
        <f>VALUE(LEFT(TBSSPptos[[#This Row],[Código]],3))</f>
        <v>629</v>
      </c>
    </row>
    <row r="148" spans="1:4" x14ac:dyDescent="0.25">
      <c r="A148" s="20">
        <v>6290016</v>
      </c>
      <c r="B148" s="23" t="s">
        <v>108</v>
      </c>
      <c r="C148" s="29">
        <v>4910.05</v>
      </c>
      <c r="D148" s="28">
        <f>VALUE(LEFT(TBSSPptos[[#This Row],[Código]],3))</f>
        <v>629</v>
      </c>
    </row>
    <row r="149" spans="1:4" x14ac:dyDescent="0.25">
      <c r="A149" s="20">
        <v>6290017</v>
      </c>
      <c r="B149" s="23" t="s">
        <v>109</v>
      </c>
      <c r="C149" s="29">
        <v>18683.88</v>
      </c>
      <c r="D149" s="28">
        <f>VALUE(LEFT(TBSSPptos[[#This Row],[Código]],3))</f>
        <v>629</v>
      </c>
    </row>
    <row r="150" spans="1:4" x14ac:dyDescent="0.25">
      <c r="A150" s="20">
        <v>6290018</v>
      </c>
      <c r="B150" s="23" t="s">
        <v>243</v>
      </c>
      <c r="C150" s="29">
        <v>1831.9200000000003</v>
      </c>
      <c r="D150" s="28">
        <f>VALUE(LEFT(TBSSPptos[[#This Row],[Código]],3))</f>
        <v>629</v>
      </c>
    </row>
    <row r="151" spans="1:4" x14ac:dyDescent="0.25">
      <c r="A151" s="20">
        <v>6290019</v>
      </c>
      <c r="B151" s="23" t="s">
        <v>110</v>
      </c>
      <c r="C151" s="29">
        <v>25292.489999999998</v>
      </c>
      <c r="D151" s="28">
        <f>VALUE(LEFT(TBSSPptos[[#This Row],[Código]],3))</f>
        <v>629</v>
      </c>
    </row>
    <row r="152" spans="1:4" x14ac:dyDescent="0.25">
      <c r="A152" s="20">
        <v>6290020</v>
      </c>
      <c r="B152" s="23" t="s">
        <v>244</v>
      </c>
      <c r="C152" s="29">
        <v>18764.810000000001</v>
      </c>
      <c r="D152" s="28">
        <f>VALUE(LEFT(TBSSPptos[[#This Row],[Código]],3))</f>
        <v>629</v>
      </c>
    </row>
    <row r="153" spans="1:4" x14ac:dyDescent="0.25">
      <c r="A153" s="20">
        <v>6290023</v>
      </c>
      <c r="B153" s="23" t="s">
        <v>245</v>
      </c>
      <c r="C153" s="29">
        <v>9437.14</v>
      </c>
      <c r="D153" s="28">
        <f>VALUE(LEFT(TBSSPptos[[#This Row],[Código]],3))</f>
        <v>629</v>
      </c>
    </row>
    <row r="154" spans="1:4" x14ac:dyDescent="0.25">
      <c r="A154" s="20">
        <v>6290024</v>
      </c>
      <c r="B154" s="23" t="s">
        <v>111</v>
      </c>
      <c r="C154" s="29">
        <v>43710.229999999996</v>
      </c>
      <c r="D154" s="28">
        <f>VALUE(LEFT(TBSSPptos[[#This Row],[Código]],3))</f>
        <v>629</v>
      </c>
    </row>
    <row r="155" spans="1:4" x14ac:dyDescent="0.25">
      <c r="A155" s="20">
        <v>6290025</v>
      </c>
      <c r="B155" s="23" t="s">
        <v>112</v>
      </c>
      <c r="C155" s="29">
        <v>417.4</v>
      </c>
      <c r="D155" s="28">
        <f>VALUE(LEFT(TBSSPptos[[#This Row],[Código]],3))</f>
        <v>629</v>
      </c>
    </row>
    <row r="156" spans="1:4" x14ac:dyDescent="0.25">
      <c r="A156" s="20">
        <v>6290026</v>
      </c>
      <c r="B156" s="23" t="s">
        <v>113</v>
      </c>
      <c r="C156" s="29">
        <v>0</v>
      </c>
      <c r="D156" s="28">
        <f>VALUE(LEFT(TBSSPptos[[#This Row],[Código]],3))</f>
        <v>629</v>
      </c>
    </row>
    <row r="157" spans="1:4" x14ac:dyDescent="0.25">
      <c r="A157" s="20">
        <v>6290027</v>
      </c>
      <c r="B157" s="23" t="s">
        <v>114</v>
      </c>
      <c r="C157" s="29">
        <v>4099.99</v>
      </c>
      <c r="D157" s="28">
        <f>VALUE(LEFT(TBSSPptos[[#This Row],[Código]],3))</f>
        <v>629</v>
      </c>
    </row>
    <row r="158" spans="1:4" x14ac:dyDescent="0.25">
      <c r="A158" s="20">
        <v>6290028</v>
      </c>
      <c r="B158" s="23" t="s">
        <v>115</v>
      </c>
      <c r="C158" s="29">
        <v>819.53</v>
      </c>
      <c r="D158" s="28">
        <f>VALUE(LEFT(TBSSPptos[[#This Row],[Código]],3))</f>
        <v>629</v>
      </c>
    </row>
    <row r="159" spans="1:4" x14ac:dyDescent="0.25">
      <c r="A159" s="20">
        <v>6290031</v>
      </c>
      <c r="B159" s="23" t="s">
        <v>246</v>
      </c>
      <c r="C159" s="29">
        <v>16694.07</v>
      </c>
      <c r="D159" s="28">
        <f>VALUE(LEFT(TBSSPptos[[#This Row],[Código]],3))</f>
        <v>629</v>
      </c>
    </row>
    <row r="160" spans="1:4" x14ac:dyDescent="0.25">
      <c r="A160" s="20">
        <v>6290032</v>
      </c>
      <c r="B160" s="23" t="s">
        <v>116</v>
      </c>
      <c r="C160" s="29">
        <v>4140.63</v>
      </c>
      <c r="D160" s="28">
        <f>VALUE(LEFT(TBSSPptos[[#This Row],[Código]],3))</f>
        <v>629</v>
      </c>
    </row>
    <row r="161" spans="1:4" x14ac:dyDescent="0.25">
      <c r="A161" s="20">
        <v>6290033</v>
      </c>
      <c r="B161" s="23" t="s">
        <v>117</v>
      </c>
      <c r="C161" s="29">
        <v>23178.76</v>
      </c>
      <c r="D161" s="28">
        <f>VALUE(LEFT(TBSSPptos[[#This Row],[Código]],3))</f>
        <v>629</v>
      </c>
    </row>
    <row r="162" spans="1:4" x14ac:dyDescent="0.25">
      <c r="A162" s="20">
        <v>6290034</v>
      </c>
      <c r="B162" s="23" t="s">
        <v>118</v>
      </c>
      <c r="C162" s="29">
        <v>9863.82</v>
      </c>
      <c r="D162" s="28">
        <f>VALUE(LEFT(TBSSPptos[[#This Row],[Código]],3))</f>
        <v>629</v>
      </c>
    </row>
    <row r="163" spans="1:4" x14ac:dyDescent="0.25">
      <c r="A163" s="20">
        <v>6290035</v>
      </c>
      <c r="B163" s="23" t="s">
        <v>119</v>
      </c>
      <c r="C163" s="29">
        <v>2640</v>
      </c>
      <c r="D163" s="28">
        <f>VALUE(LEFT(TBSSPptos[[#This Row],[Código]],3))</f>
        <v>629</v>
      </c>
    </row>
    <row r="164" spans="1:4" x14ac:dyDescent="0.25">
      <c r="A164" s="20">
        <v>6290037</v>
      </c>
      <c r="B164" s="23" t="s">
        <v>120</v>
      </c>
      <c r="C164" s="29">
        <v>2141.3999999999996</v>
      </c>
      <c r="D164" s="28">
        <f>VALUE(LEFT(TBSSPptos[[#This Row],[Código]],3))</f>
        <v>629</v>
      </c>
    </row>
    <row r="165" spans="1:4" x14ac:dyDescent="0.25">
      <c r="A165" s="20">
        <v>6290038</v>
      </c>
      <c r="B165" s="23" t="s">
        <v>121</v>
      </c>
      <c r="C165" s="29">
        <v>0</v>
      </c>
      <c r="D165" s="28">
        <f>VALUE(LEFT(TBSSPptos[[#This Row],[Código]],3))</f>
        <v>629</v>
      </c>
    </row>
    <row r="166" spans="1:4" x14ac:dyDescent="0.25">
      <c r="A166" s="20">
        <v>6310001</v>
      </c>
      <c r="B166" s="23" t="s">
        <v>122</v>
      </c>
      <c r="C166" s="29">
        <v>3947.58</v>
      </c>
      <c r="D166" s="28">
        <f>VALUE(LEFT(TBSSPptos[[#This Row],[Código]],3))</f>
        <v>631</v>
      </c>
    </row>
    <row r="167" spans="1:4" x14ac:dyDescent="0.25">
      <c r="A167" s="20">
        <v>6310003</v>
      </c>
      <c r="B167" s="23" t="s">
        <v>123</v>
      </c>
      <c r="C167" s="29">
        <v>0</v>
      </c>
      <c r="D167" s="28">
        <f>VALUE(LEFT(TBSSPptos[[#This Row],[Código]],3))</f>
        <v>631</v>
      </c>
    </row>
    <row r="168" spans="1:4" x14ac:dyDescent="0.25">
      <c r="A168" s="20">
        <v>6310005</v>
      </c>
      <c r="B168" s="23" t="s">
        <v>124</v>
      </c>
      <c r="C168" s="29">
        <v>828.29</v>
      </c>
      <c r="D168" s="28">
        <f>VALUE(LEFT(TBSSPptos[[#This Row],[Código]],3))</f>
        <v>631</v>
      </c>
    </row>
    <row r="169" spans="1:4" x14ac:dyDescent="0.25">
      <c r="A169" s="20">
        <v>6310006</v>
      </c>
      <c r="B169" s="23" t="s">
        <v>125</v>
      </c>
      <c r="C169" s="29">
        <v>15012.7</v>
      </c>
      <c r="D169" s="28">
        <f>VALUE(LEFT(TBSSPptos[[#This Row],[Código]],3))</f>
        <v>631</v>
      </c>
    </row>
    <row r="170" spans="1:4" x14ac:dyDescent="0.25">
      <c r="A170" s="20">
        <v>6310007</v>
      </c>
      <c r="B170" s="23" t="s">
        <v>126</v>
      </c>
      <c r="C170" s="29">
        <v>18766.14</v>
      </c>
      <c r="D170" s="28">
        <f>VALUE(LEFT(TBSSPptos[[#This Row],[Código]],3))</f>
        <v>631</v>
      </c>
    </row>
    <row r="171" spans="1:4" x14ac:dyDescent="0.25">
      <c r="A171" s="20">
        <v>6310008</v>
      </c>
      <c r="B171" s="23" t="s">
        <v>127</v>
      </c>
      <c r="C171" s="29">
        <v>269.09999999999997</v>
      </c>
      <c r="D171" s="28">
        <f>VALUE(LEFT(TBSSPptos[[#This Row],[Código]],3))</f>
        <v>631</v>
      </c>
    </row>
    <row r="172" spans="1:4" x14ac:dyDescent="0.25">
      <c r="A172" s="20">
        <v>6310014</v>
      </c>
      <c r="B172" s="23" t="s">
        <v>130</v>
      </c>
      <c r="C172" s="29">
        <v>174.29</v>
      </c>
      <c r="D172" s="28">
        <f>VALUE(LEFT(TBSSPptos[[#This Row],[Código]],3))</f>
        <v>631</v>
      </c>
    </row>
    <row r="173" spans="1:4" x14ac:dyDescent="0.25">
      <c r="A173" s="20">
        <v>6310015</v>
      </c>
      <c r="B173" s="23" t="s">
        <v>131</v>
      </c>
      <c r="C173" s="29">
        <v>14280.23</v>
      </c>
      <c r="D173" s="28">
        <f>VALUE(LEFT(TBSSPptos[[#This Row],[Código]],3))</f>
        <v>631</v>
      </c>
    </row>
    <row r="174" spans="1:4" x14ac:dyDescent="0.25">
      <c r="A174" s="20">
        <v>6310016</v>
      </c>
      <c r="B174" s="23" t="s">
        <v>132</v>
      </c>
      <c r="C174" s="29">
        <v>1002.41</v>
      </c>
      <c r="D174" s="28">
        <f>VALUE(LEFT(TBSSPptos[[#This Row],[Código]],3))</f>
        <v>631</v>
      </c>
    </row>
    <row r="175" spans="1:4" x14ac:dyDescent="0.25">
      <c r="A175" s="20">
        <v>6310017</v>
      </c>
      <c r="B175" s="23" t="s">
        <v>133</v>
      </c>
      <c r="C175" s="29">
        <v>57.25</v>
      </c>
      <c r="D175" s="28">
        <f>VALUE(LEFT(TBSSPptos[[#This Row],[Código]],3))</f>
        <v>631</v>
      </c>
    </row>
    <row r="176" spans="1:4" x14ac:dyDescent="0.25">
      <c r="A176" s="20">
        <v>6310018</v>
      </c>
      <c r="B176" s="23" t="s">
        <v>134</v>
      </c>
      <c r="C176" s="29">
        <v>353.48</v>
      </c>
      <c r="D176" s="28">
        <f>VALUE(LEFT(TBSSPptos[[#This Row],[Código]],3))</f>
        <v>631</v>
      </c>
    </row>
    <row r="177" spans="1:4" x14ac:dyDescent="0.25">
      <c r="A177" s="20">
        <v>6310020</v>
      </c>
      <c r="B177" s="23" t="s">
        <v>135</v>
      </c>
      <c r="C177" s="29">
        <v>2825.3900000000003</v>
      </c>
      <c r="D177" s="28">
        <f>VALUE(LEFT(TBSSPptos[[#This Row],[Código]],3))</f>
        <v>631</v>
      </c>
    </row>
    <row r="178" spans="1:4" x14ac:dyDescent="0.25">
      <c r="A178" s="20">
        <v>6400001</v>
      </c>
      <c r="B178" s="23" t="s">
        <v>136</v>
      </c>
      <c r="C178" s="29">
        <v>1511480.2192599999</v>
      </c>
      <c r="D178" s="28">
        <f>VALUE(LEFT(TBSSPptos[[#This Row],[Código]],3))</f>
        <v>640</v>
      </c>
    </row>
    <row r="179" spans="1:4" x14ac:dyDescent="0.25">
      <c r="A179" s="20">
        <v>6410000</v>
      </c>
      <c r="B179" s="23" t="s">
        <v>137</v>
      </c>
      <c r="C179" s="29">
        <v>19939.509999999998</v>
      </c>
      <c r="D179" s="28">
        <f>VALUE(LEFT(TBSSPptos[[#This Row],[Código]],3))</f>
        <v>641</v>
      </c>
    </row>
    <row r="180" spans="1:4" x14ac:dyDescent="0.25">
      <c r="A180" s="20">
        <v>6420001</v>
      </c>
      <c r="B180" s="23" t="s">
        <v>138</v>
      </c>
      <c r="C180" s="29">
        <v>293820.76074</v>
      </c>
      <c r="D180" s="28">
        <f>VALUE(LEFT(TBSSPptos[[#This Row],[Código]],3))</f>
        <v>642</v>
      </c>
    </row>
    <row r="181" spans="1:4" x14ac:dyDescent="0.25">
      <c r="A181" s="20">
        <v>6490001</v>
      </c>
      <c r="B181" s="23" t="s">
        <v>139</v>
      </c>
      <c r="C181" s="29">
        <v>5019.51</v>
      </c>
      <c r="D181" s="28">
        <f>VALUE(LEFT(TBSSPptos[[#This Row],[Código]],3))</f>
        <v>649</v>
      </c>
    </row>
    <row r="182" spans="1:4" x14ac:dyDescent="0.25">
      <c r="A182" s="20">
        <v>6620001</v>
      </c>
      <c r="B182" s="23" t="s">
        <v>265</v>
      </c>
      <c r="C182" s="29">
        <v>0</v>
      </c>
      <c r="D182" s="28">
        <f>VALUE(LEFT(TBSSPptos[[#This Row],[Código]],3))</f>
        <v>662</v>
      </c>
    </row>
    <row r="183" spans="1:4" x14ac:dyDescent="0.25">
      <c r="A183" s="20">
        <v>6620002</v>
      </c>
      <c r="B183" s="23" t="s">
        <v>140</v>
      </c>
      <c r="C183" s="29">
        <v>6535.76</v>
      </c>
      <c r="D183" s="28">
        <f>VALUE(LEFT(TBSSPptos[[#This Row],[Código]],3))</f>
        <v>662</v>
      </c>
    </row>
    <row r="184" spans="1:4" x14ac:dyDescent="0.25">
      <c r="A184" s="20">
        <v>6623001</v>
      </c>
      <c r="B184" s="23" t="s">
        <v>141</v>
      </c>
      <c r="C184" s="29">
        <v>200676.5627203258</v>
      </c>
      <c r="D184" s="28">
        <f>VALUE(LEFT(TBSSPptos[[#This Row],[Código]],3))</f>
        <v>662</v>
      </c>
    </row>
    <row r="185" spans="1:4" x14ac:dyDescent="0.25">
      <c r="A185" s="20">
        <v>6623002</v>
      </c>
      <c r="B185" s="23" t="s">
        <v>142</v>
      </c>
      <c r="C185" s="29">
        <v>1039.8799999999999</v>
      </c>
      <c r="D185" s="28">
        <f>VALUE(LEFT(TBSSPptos[[#This Row],[Código]],3))</f>
        <v>662</v>
      </c>
    </row>
    <row r="186" spans="1:4" x14ac:dyDescent="0.25">
      <c r="A186" s="20">
        <v>6680001</v>
      </c>
      <c r="B186" s="23" t="s">
        <v>143</v>
      </c>
      <c r="C186" s="29">
        <v>0</v>
      </c>
      <c r="D186" s="28">
        <f>VALUE(LEFT(TBSSPptos[[#This Row],[Código]],3))</f>
        <v>668</v>
      </c>
    </row>
    <row r="187" spans="1:4" x14ac:dyDescent="0.25">
      <c r="A187" s="20">
        <v>6690001</v>
      </c>
      <c r="B187" s="23" t="s">
        <v>145</v>
      </c>
      <c r="C187" s="29">
        <v>4.9799999999999995</v>
      </c>
      <c r="D187" s="28">
        <f>VALUE(LEFT(TBSSPptos[[#This Row],[Código]],3))</f>
        <v>669</v>
      </c>
    </row>
    <row r="188" spans="1:4" x14ac:dyDescent="0.25">
      <c r="A188" s="20">
        <v>6690003</v>
      </c>
      <c r="B188" s="23" t="s">
        <v>146</v>
      </c>
      <c r="C188" s="29">
        <v>47.57</v>
      </c>
      <c r="D188" s="28">
        <f>VALUE(LEFT(TBSSPptos[[#This Row],[Código]],3))</f>
        <v>669</v>
      </c>
    </row>
    <row r="189" spans="1:4" x14ac:dyDescent="0.25">
      <c r="A189" s="20">
        <v>6690005</v>
      </c>
      <c r="B189" s="23" t="s">
        <v>147</v>
      </c>
      <c r="C189" s="29">
        <v>0.05</v>
      </c>
      <c r="D189" s="28">
        <f>VALUE(LEFT(TBSSPptos[[#This Row],[Código]],3))</f>
        <v>669</v>
      </c>
    </row>
    <row r="190" spans="1:4" x14ac:dyDescent="0.25">
      <c r="A190" s="20">
        <v>6690006</v>
      </c>
      <c r="B190" s="23" t="s">
        <v>148</v>
      </c>
      <c r="C190" s="29">
        <v>13885.69</v>
      </c>
      <c r="D190" s="28">
        <f>VALUE(LEFT(TBSSPptos[[#This Row],[Código]],3))</f>
        <v>669</v>
      </c>
    </row>
    <row r="191" spans="1:4" x14ac:dyDescent="0.25">
      <c r="A191" s="20">
        <v>6690007</v>
      </c>
      <c r="B191" s="23" t="s">
        <v>149</v>
      </c>
      <c r="C191" s="29">
        <v>685.95999999999981</v>
      </c>
      <c r="D191" s="28">
        <f>VALUE(LEFT(TBSSPptos[[#This Row],[Código]],3))</f>
        <v>669</v>
      </c>
    </row>
    <row r="192" spans="1:4" x14ac:dyDescent="0.25">
      <c r="A192" s="20">
        <v>6690008</v>
      </c>
      <c r="B192" s="23" t="s">
        <v>150</v>
      </c>
      <c r="C192" s="29">
        <v>2826</v>
      </c>
      <c r="D192" s="28">
        <f>VALUE(LEFT(TBSSPptos[[#This Row],[Código]],3))</f>
        <v>669</v>
      </c>
    </row>
    <row r="193" spans="1:4" x14ac:dyDescent="0.25">
      <c r="A193" s="20">
        <v>6691001</v>
      </c>
      <c r="B193" s="23" t="s">
        <v>151</v>
      </c>
      <c r="C193" s="29">
        <v>-128.42272032580149</v>
      </c>
      <c r="D193" s="28">
        <f>VALUE(LEFT(TBSSPptos[[#This Row],[Código]],3))</f>
        <v>669</v>
      </c>
    </row>
    <row r="194" spans="1:4" x14ac:dyDescent="0.25">
      <c r="A194" s="20">
        <v>6780001</v>
      </c>
      <c r="B194" s="23" t="s">
        <v>152</v>
      </c>
      <c r="C194" s="29">
        <v>0</v>
      </c>
      <c r="D194" s="28">
        <f>VALUE(LEFT(TBSSPptos[[#This Row],[Código]],3))</f>
        <v>678</v>
      </c>
    </row>
    <row r="195" spans="1:4" x14ac:dyDescent="0.25">
      <c r="A195" s="20">
        <v>6780002</v>
      </c>
      <c r="B195" s="23" t="s">
        <v>153</v>
      </c>
      <c r="C195" s="29">
        <v>0</v>
      </c>
      <c r="D195" s="28">
        <f>VALUE(LEFT(TBSSPptos[[#This Row],[Código]],3))</f>
        <v>678</v>
      </c>
    </row>
    <row r="196" spans="1:4" x14ac:dyDescent="0.25">
      <c r="A196" s="20">
        <v>6780003</v>
      </c>
      <c r="B196" s="23" t="s">
        <v>154</v>
      </c>
      <c r="C196" s="29">
        <v>0</v>
      </c>
      <c r="D196" s="28">
        <f>VALUE(LEFT(TBSSPptos[[#This Row],[Código]],3))</f>
        <v>678</v>
      </c>
    </row>
    <row r="197" spans="1:4" x14ac:dyDescent="0.25">
      <c r="A197" s="20">
        <v>6780004</v>
      </c>
      <c r="B197" s="23" t="s">
        <v>155</v>
      </c>
      <c r="C197" s="29">
        <v>0</v>
      </c>
      <c r="D197" s="28">
        <f>VALUE(LEFT(TBSSPptos[[#This Row],[Código]],3))</f>
        <v>678</v>
      </c>
    </row>
    <row r="198" spans="1:4" x14ac:dyDescent="0.25">
      <c r="A198" s="20">
        <v>6780005</v>
      </c>
      <c r="B198" s="23" t="s">
        <v>156</v>
      </c>
      <c r="C198" s="29">
        <v>0</v>
      </c>
      <c r="D198" s="28">
        <f>VALUE(LEFT(TBSSPptos[[#This Row],[Código]],3))</f>
        <v>678</v>
      </c>
    </row>
    <row r="199" spans="1:4" x14ac:dyDescent="0.25">
      <c r="A199" s="20">
        <v>6800001</v>
      </c>
      <c r="B199" s="23" t="s">
        <v>157</v>
      </c>
      <c r="C199" s="29">
        <v>14120.55</v>
      </c>
      <c r="D199" s="28">
        <f>VALUE(LEFT(TBSSPptos[[#This Row],[Código]],3))</f>
        <v>680</v>
      </c>
    </row>
    <row r="200" spans="1:4" x14ac:dyDescent="0.25">
      <c r="A200" s="20">
        <v>6801001</v>
      </c>
      <c r="B200" s="23" t="s">
        <v>158</v>
      </c>
      <c r="C200" s="29">
        <v>5952.55</v>
      </c>
      <c r="D200" s="28">
        <f>VALUE(LEFT(TBSSPptos[[#This Row],[Código]],3))</f>
        <v>680</v>
      </c>
    </row>
    <row r="201" spans="1:4" x14ac:dyDescent="0.25">
      <c r="A201" s="20">
        <v>6803002</v>
      </c>
      <c r="B201" s="23" t="s">
        <v>159</v>
      </c>
      <c r="C201" s="29">
        <v>14762.609999999999</v>
      </c>
      <c r="D201" s="28">
        <f>VALUE(LEFT(TBSSPptos[[#This Row],[Código]],3))</f>
        <v>680</v>
      </c>
    </row>
    <row r="202" spans="1:4" x14ac:dyDescent="0.25">
      <c r="A202" s="20">
        <v>6806001</v>
      </c>
      <c r="B202" s="23" t="s">
        <v>160</v>
      </c>
      <c r="C202" s="29">
        <v>7097.1</v>
      </c>
      <c r="D202" s="28">
        <f>VALUE(LEFT(TBSSPptos[[#This Row],[Código]],3))</f>
        <v>680</v>
      </c>
    </row>
    <row r="203" spans="1:4" x14ac:dyDescent="0.25">
      <c r="A203" s="20">
        <v>6808001</v>
      </c>
      <c r="B203" s="23" t="s">
        <v>161</v>
      </c>
      <c r="C203" s="29">
        <v>393.93</v>
      </c>
      <c r="D203" s="28">
        <f>VALUE(LEFT(TBSSPptos[[#This Row],[Código]],3))</f>
        <v>680</v>
      </c>
    </row>
    <row r="204" spans="1:4" x14ac:dyDescent="0.25">
      <c r="A204" s="20">
        <v>6811000</v>
      </c>
      <c r="B204" s="23" t="s">
        <v>162</v>
      </c>
      <c r="C204" s="29">
        <v>174867.88000000003</v>
      </c>
      <c r="D204" s="28">
        <f>VALUE(LEFT(TBSSPptos[[#This Row],[Código]],3))</f>
        <v>681</v>
      </c>
    </row>
    <row r="205" spans="1:4" x14ac:dyDescent="0.25">
      <c r="A205" s="20">
        <v>6811001</v>
      </c>
      <c r="B205" s="23" t="s">
        <v>163</v>
      </c>
      <c r="C205" s="29">
        <v>10572.24</v>
      </c>
      <c r="D205" s="28">
        <f>VALUE(LEFT(TBSSPptos[[#This Row],[Código]],3))</f>
        <v>681</v>
      </c>
    </row>
    <row r="206" spans="1:4" x14ac:dyDescent="0.25">
      <c r="A206" s="20">
        <v>6811009</v>
      </c>
      <c r="B206" s="23" t="s">
        <v>164</v>
      </c>
      <c r="C206" s="29">
        <v>113963.26000000001</v>
      </c>
      <c r="D206" s="28">
        <f>VALUE(LEFT(TBSSPptos[[#This Row],[Código]],3))</f>
        <v>681</v>
      </c>
    </row>
    <row r="207" spans="1:4" x14ac:dyDescent="0.25">
      <c r="A207" s="20">
        <v>6812001</v>
      </c>
      <c r="B207" s="23" t="s">
        <v>165</v>
      </c>
      <c r="C207" s="29">
        <v>68626.55</v>
      </c>
      <c r="D207" s="28">
        <f>VALUE(LEFT(TBSSPptos[[#This Row],[Código]],3))</f>
        <v>681</v>
      </c>
    </row>
    <row r="208" spans="1:4" x14ac:dyDescent="0.25">
      <c r="A208" s="20">
        <v>6813000</v>
      </c>
      <c r="B208" s="23" t="s">
        <v>166</v>
      </c>
      <c r="C208" s="29">
        <v>16353.39</v>
      </c>
      <c r="D208" s="28">
        <f>VALUE(LEFT(TBSSPptos[[#This Row],[Código]],3))</f>
        <v>681</v>
      </c>
    </row>
    <row r="209" spans="1:4" x14ac:dyDescent="0.25">
      <c r="A209" s="20">
        <v>6813001</v>
      </c>
      <c r="B209" s="23" t="s">
        <v>167</v>
      </c>
      <c r="C209" s="29">
        <v>16113.39</v>
      </c>
      <c r="D209" s="28">
        <f>VALUE(LEFT(TBSSPptos[[#This Row],[Código]],3))</f>
        <v>681</v>
      </c>
    </row>
    <row r="210" spans="1:4" x14ac:dyDescent="0.25">
      <c r="A210" s="20">
        <v>6813002</v>
      </c>
      <c r="B210" s="23" t="s">
        <v>168</v>
      </c>
      <c r="C210" s="29">
        <v>39361.74</v>
      </c>
      <c r="D210" s="28">
        <f>VALUE(LEFT(TBSSPptos[[#This Row],[Código]],3))</f>
        <v>681</v>
      </c>
    </row>
    <row r="211" spans="1:4" x14ac:dyDescent="0.25">
      <c r="A211" s="20">
        <v>6813003</v>
      </c>
      <c r="B211" s="23" t="s">
        <v>169</v>
      </c>
      <c r="C211" s="29">
        <v>537.02</v>
      </c>
      <c r="D211" s="28">
        <f>VALUE(LEFT(TBSSPptos[[#This Row],[Código]],3))</f>
        <v>681</v>
      </c>
    </row>
    <row r="212" spans="1:4" x14ac:dyDescent="0.25">
      <c r="A212" s="20">
        <v>6813004</v>
      </c>
      <c r="B212" s="23" t="s">
        <v>170</v>
      </c>
      <c r="C212" s="29">
        <v>128.97999999999999</v>
      </c>
      <c r="D212" s="28">
        <f>VALUE(LEFT(TBSSPptos[[#This Row],[Código]],3))</f>
        <v>681</v>
      </c>
    </row>
    <row r="213" spans="1:4" x14ac:dyDescent="0.25">
      <c r="A213" s="20">
        <v>6813005</v>
      </c>
      <c r="B213" s="23" t="s">
        <v>171</v>
      </c>
      <c r="C213" s="29">
        <v>0.43</v>
      </c>
      <c r="D213" s="28">
        <f>VALUE(LEFT(TBSSPptos[[#This Row],[Código]],3))</f>
        <v>681</v>
      </c>
    </row>
    <row r="214" spans="1:4" x14ac:dyDescent="0.25">
      <c r="A214" s="20">
        <v>6813007</v>
      </c>
      <c r="B214" s="23" t="s">
        <v>172</v>
      </c>
      <c r="C214" s="29">
        <v>61071.37</v>
      </c>
      <c r="D214" s="28">
        <f>VALUE(LEFT(TBSSPptos[[#This Row],[Código]],3))</f>
        <v>681</v>
      </c>
    </row>
    <row r="215" spans="1:4" x14ac:dyDescent="0.25">
      <c r="A215" s="20">
        <v>6813009</v>
      </c>
      <c r="B215" s="23" t="s">
        <v>173</v>
      </c>
      <c r="C215" s="29">
        <v>48105.78</v>
      </c>
      <c r="D215" s="28">
        <f>VALUE(LEFT(TBSSPptos[[#This Row],[Código]],3))</f>
        <v>681</v>
      </c>
    </row>
    <row r="216" spans="1:4" x14ac:dyDescent="0.25">
      <c r="A216" s="20">
        <v>6815000</v>
      </c>
      <c r="B216" s="23" t="s">
        <v>174</v>
      </c>
      <c r="C216" s="29">
        <v>7824.31</v>
      </c>
      <c r="D216" s="28">
        <f>VALUE(LEFT(TBSSPptos[[#This Row],[Código]],3))</f>
        <v>681</v>
      </c>
    </row>
    <row r="217" spans="1:4" x14ac:dyDescent="0.25">
      <c r="A217" s="20">
        <v>6815001</v>
      </c>
      <c r="B217" s="23" t="s">
        <v>175</v>
      </c>
      <c r="C217" s="29">
        <v>23866.78</v>
      </c>
      <c r="D217" s="28">
        <f>VALUE(LEFT(TBSSPptos[[#This Row],[Código]],3))</f>
        <v>681</v>
      </c>
    </row>
    <row r="218" spans="1:4" x14ac:dyDescent="0.25">
      <c r="A218" s="20">
        <v>6815003</v>
      </c>
      <c r="B218" s="23" t="s">
        <v>176</v>
      </c>
      <c r="C218" s="29">
        <v>12387.22</v>
      </c>
      <c r="D218" s="28">
        <f>VALUE(LEFT(TBSSPptos[[#This Row],[Código]],3))</f>
        <v>681</v>
      </c>
    </row>
    <row r="219" spans="1:4" x14ac:dyDescent="0.25">
      <c r="A219" s="20">
        <v>6815100</v>
      </c>
      <c r="B219" s="23" t="s">
        <v>177</v>
      </c>
      <c r="C219" s="29">
        <v>5670.55</v>
      </c>
      <c r="D219" s="28">
        <f>VALUE(LEFT(TBSSPptos[[#This Row],[Código]],3))</f>
        <v>681</v>
      </c>
    </row>
    <row r="220" spans="1:4" x14ac:dyDescent="0.25">
      <c r="A220" s="20">
        <v>6815101</v>
      </c>
      <c r="B220" s="23" t="s">
        <v>178</v>
      </c>
      <c r="C220" s="29">
        <v>82.4</v>
      </c>
      <c r="D220" s="28">
        <f>VALUE(LEFT(TBSSPptos[[#This Row],[Código]],3))</f>
        <v>681</v>
      </c>
    </row>
    <row r="221" spans="1:4" x14ac:dyDescent="0.25">
      <c r="A221" s="20">
        <v>6816000</v>
      </c>
      <c r="B221" s="23" t="s">
        <v>179</v>
      </c>
      <c r="C221" s="29">
        <v>2885.2</v>
      </c>
      <c r="D221" s="28">
        <f>VALUE(LEFT(TBSSPptos[[#This Row],[Código]],3))</f>
        <v>681</v>
      </c>
    </row>
    <row r="222" spans="1:4" x14ac:dyDescent="0.25">
      <c r="A222" s="20">
        <v>6816001</v>
      </c>
      <c r="B222" s="23" t="s">
        <v>180</v>
      </c>
      <c r="C222" s="29">
        <v>46638.74</v>
      </c>
      <c r="D222" s="28">
        <f>VALUE(LEFT(TBSSPptos[[#This Row],[Código]],3))</f>
        <v>681</v>
      </c>
    </row>
    <row r="223" spans="1:4" x14ac:dyDescent="0.25">
      <c r="A223" s="20">
        <v>6816002</v>
      </c>
      <c r="B223" s="23" t="s">
        <v>181</v>
      </c>
      <c r="C223" s="29">
        <v>4412.7700000000004</v>
      </c>
      <c r="D223" s="28">
        <f>VALUE(LEFT(TBSSPptos[[#This Row],[Código]],3))</f>
        <v>681</v>
      </c>
    </row>
    <row r="224" spans="1:4" x14ac:dyDescent="0.25">
      <c r="A224" s="20">
        <v>6816003</v>
      </c>
      <c r="B224" s="23" t="s">
        <v>182</v>
      </c>
      <c r="C224" s="29">
        <v>11204.95</v>
      </c>
      <c r="D224" s="28">
        <f>VALUE(LEFT(TBSSPptos[[#This Row],[Código]],3))</f>
        <v>681</v>
      </c>
    </row>
    <row r="225" spans="1:4" x14ac:dyDescent="0.25">
      <c r="A225" s="20">
        <v>6816004</v>
      </c>
      <c r="B225" s="23" t="s">
        <v>183</v>
      </c>
      <c r="C225" s="29">
        <v>7.76</v>
      </c>
      <c r="D225" s="28">
        <f>VALUE(LEFT(TBSSPptos[[#This Row],[Código]],3))</f>
        <v>681</v>
      </c>
    </row>
    <row r="226" spans="1:4" x14ac:dyDescent="0.25">
      <c r="A226" s="20">
        <v>6816005</v>
      </c>
      <c r="B226" s="23" t="s">
        <v>184</v>
      </c>
      <c r="C226" s="29">
        <v>150284.67000000001</v>
      </c>
      <c r="D226" s="28">
        <f>VALUE(LEFT(TBSSPptos[[#This Row],[Código]],3))</f>
        <v>681</v>
      </c>
    </row>
    <row r="227" spans="1:4" x14ac:dyDescent="0.25">
      <c r="A227" s="20">
        <v>6816006</v>
      </c>
      <c r="B227" s="23" t="s">
        <v>248</v>
      </c>
      <c r="C227" s="29">
        <v>16492.240000000002</v>
      </c>
      <c r="D227" s="28">
        <f>VALUE(LEFT(TBSSPptos[[#This Row],[Código]],3))</f>
        <v>681</v>
      </c>
    </row>
    <row r="228" spans="1:4" x14ac:dyDescent="0.25">
      <c r="A228" s="20">
        <v>6816007</v>
      </c>
      <c r="B228" s="23" t="s">
        <v>249</v>
      </c>
      <c r="C228" s="29">
        <v>2672.04</v>
      </c>
      <c r="D228" s="28">
        <f>VALUE(LEFT(TBSSPptos[[#This Row],[Código]],3))</f>
        <v>681</v>
      </c>
    </row>
    <row r="229" spans="1:4" x14ac:dyDescent="0.25">
      <c r="A229" s="20">
        <v>6816008</v>
      </c>
      <c r="B229" s="23" t="s">
        <v>185</v>
      </c>
      <c r="C229" s="29">
        <v>8577</v>
      </c>
      <c r="D229" s="28">
        <f>VALUE(LEFT(TBSSPptos[[#This Row],[Código]],3))</f>
        <v>681</v>
      </c>
    </row>
    <row r="230" spans="1:4" x14ac:dyDescent="0.25">
      <c r="A230" s="20">
        <v>6816009</v>
      </c>
      <c r="B230" s="23" t="s">
        <v>186</v>
      </c>
      <c r="C230" s="29">
        <v>8166.1</v>
      </c>
      <c r="D230" s="28">
        <f>VALUE(LEFT(TBSSPptos[[#This Row],[Código]],3))</f>
        <v>681</v>
      </c>
    </row>
    <row r="231" spans="1:4" x14ac:dyDescent="0.25">
      <c r="A231" s="20">
        <v>6816010</v>
      </c>
      <c r="B231" s="23" t="s">
        <v>250</v>
      </c>
      <c r="C231" s="29">
        <v>14009.64</v>
      </c>
      <c r="D231" s="28">
        <f>VALUE(LEFT(TBSSPptos[[#This Row],[Código]],3))</f>
        <v>681</v>
      </c>
    </row>
    <row r="232" spans="1:4" x14ac:dyDescent="0.25">
      <c r="A232" s="20">
        <v>6816011</v>
      </c>
      <c r="B232" s="23" t="s">
        <v>251</v>
      </c>
      <c r="C232" s="29">
        <v>26726.32</v>
      </c>
      <c r="D232" s="28">
        <f>VALUE(LEFT(TBSSPptos[[#This Row],[Código]],3))</f>
        <v>681</v>
      </c>
    </row>
    <row r="233" spans="1:4" x14ac:dyDescent="0.25">
      <c r="A233" s="20">
        <v>6816012</v>
      </c>
      <c r="B233" s="23" t="s">
        <v>252</v>
      </c>
      <c r="C233" s="29">
        <v>44511.24</v>
      </c>
      <c r="D233" s="28">
        <f>VALUE(LEFT(TBSSPptos[[#This Row],[Código]],3))</f>
        <v>681</v>
      </c>
    </row>
    <row r="234" spans="1:4" x14ac:dyDescent="0.25">
      <c r="A234" s="20">
        <v>6816013</v>
      </c>
      <c r="B234" s="23" t="s">
        <v>253</v>
      </c>
      <c r="C234" s="29">
        <v>22985.279999999999</v>
      </c>
      <c r="D234" s="28">
        <f>VALUE(LEFT(TBSSPptos[[#This Row],[Código]],3))</f>
        <v>681</v>
      </c>
    </row>
    <row r="235" spans="1:4" x14ac:dyDescent="0.25">
      <c r="A235" s="20">
        <v>6816014</v>
      </c>
      <c r="B235" s="23" t="s">
        <v>254</v>
      </c>
      <c r="C235" s="29">
        <v>6103.09</v>
      </c>
      <c r="D235" s="28">
        <f>VALUE(LEFT(TBSSPptos[[#This Row],[Código]],3))</f>
        <v>681</v>
      </c>
    </row>
    <row r="236" spans="1:4" x14ac:dyDescent="0.25">
      <c r="A236" s="20">
        <v>6817000</v>
      </c>
      <c r="B236" s="23" t="s">
        <v>187</v>
      </c>
      <c r="C236" s="29">
        <v>29.6</v>
      </c>
      <c r="D236" s="28">
        <f>VALUE(LEFT(TBSSPptos[[#This Row],[Código]],3))</f>
        <v>681</v>
      </c>
    </row>
    <row r="237" spans="1:4" x14ac:dyDescent="0.25">
      <c r="A237" s="20">
        <v>6817001</v>
      </c>
      <c r="B237" s="23" t="s">
        <v>188</v>
      </c>
      <c r="C237" s="29">
        <v>1615.35</v>
      </c>
      <c r="D237" s="28">
        <f>VALUE(LEFT(TBSSPptos[[#This Row],[Código]],3))</f>
        <v>681</v>
      </c>
    </row>
    <row r="238" spans="1:4" x14ac:dyDescent="0.25">
      <c r="A238" s="20">
        <v>6817003</v>
      </c>
      <c r="B238" s="23" t="s">
        <v>189</v>
      </c>
      <c r="C238" s="29">
        <v>79.2</v>
      </c>
      <c r="D238" s="28">
        <f>VALUE(LEFT(TBSSPptos[[#This Row],[Código]],3))</f>
        <v>681</v>
      </c>
    </row>
    <row r="239" spans="1:4" x14ac:dyDescent="0.25">
      <c r="A239" s="20">
        <v>6817004</v>
      </c>
      <c r="B239" s="23" t="s">
        <v>190</v>
      </c>
      <c r="C239" s="29">
        <v>103.13</v>
      </c>
      <c r="D239" s="28">
        <f>VALUE(LEFT(TBSSPptos[[#This Row],[Código]],3))</f>
        <v>681</v>
      </c>
    </row>
    <row r="240" spans="1:4" x14ac:dyDescent="0.25">
      <c r="A240" s="20">
        <v>6818000</v>
      </c>
      <c r="B240" s="23" t="s">
        <v>191</v>
      </c>
      <c r="C240" s="29">
        <v>8242.23</v>
      </c>
      <c r="D240" s="28">
        <f>VALUE(LEFT(TBSSPptos[[#This Row],[Código]],3))</f>
        <v>681</v>
      </c>
    </row>
    <row r="241" spans="1:4" x14ac:dyDescent="0.25">
      <c r="A241" s="20">
        <v>6818002</v>
      </c>
      <c r="B241" s="23" t="s">
        <v>192</v>
      </c>
      <c r="C241" s="29">
        <v>1852.79</v>
      </c>
      <c r="D241" s="28">
        <f>VALUE(LEFT(TBSSPptos[[#This Row],[Código]],3))</f>
        <v>681</v>
      </c>
    </row>
    <row r="242" spans="1:4" x14ac:dyDescent="0.25">
      <c r="A242" s="20">
        <v>6819001</v>
      </c>
      <c r="B242" s="23" t="s">
        <v>193</v>
      </c>
      <c r="C242" s="29">
        <v>25461.63</v>
      </c>
      <c r="D242" s="28">
        <f>VALUE(LEFT(TBSSPptos[[#This Row],[Código]],3))</f>
        <v>681</v>
      </c>
    </row>
    <row r="243" spans="1:4" x14ac:dyDescent="0.25">
      <c r="A243" s="20">
        <v>6940001</v>
      </c>
      <c r="B243" s="23" t="s">
        <v>194</v>
      </c>
      <c r="C243" s="29">
        <v>0</v>
      </c>
      <c r="D243" s="28">
        <f>VALUE(LEFT(TBSSPptos[[#This Row],[Código]],3))</f>
        <v>694</v>
      </c>
    </row>
    <row r="244" spans="1:4" x14ac:dyDescent="0.25">
      <c r="A244" s="20">
        <v>6010002</v>
      </c>
      <c r="B244" s="23" t="s">
        <v>5</v>
      </c>
      <c r="C244" s="29">
        <v>102667.5</v>
      </c>
      <c r="D244" s="28">
        <f>VALUE(LEFT(TBSSPptos[[#This Row],[Código]],3))</f>
        <v>601</v>
      </c>
    </row>
    <row r="245" spans="1:4" x14ac:dyDescent="0.25">
      <c r="A245" s="20">
        <v>6010003</v>
      </c>
      <c r="B245" s="23" t="s">
        <v>6</v>
      </c>
      <c r="C245" s="29">
        <v>96880</v>
      </c>
      <c r="D245" s="28">
        <f>VALUE(LEFT(TBSSPptos[[#This Row],[Código]],3))</f>
        <v>601</v>
      </c>
    </row>
    <row r="246" spans="1:4" x14ac:dyDescent="0.25">
      <c r="A246" s="20">
        <v>6020011</v>
      </c>
      <c r="B246" s="23" t="s">
        <v>18</v>
      </c>
      <c r="C246" s="29">
        <v>58.26</v>
      </c>
      <c r="D246" s="28">
        <f>VALUE(LEFT(TBSSPptos[[#This Row],[Código]],3))</f>
        <v>602</v>
      </c>
    </row>
    <row r="247" spans="1:4" x14ac:dyDescent="0.25">
      <c r="A247" s="20">
        <v>6290014</v>
      </c>
      <c r="B247" s="23" t="s">
        <v>106</v>
      </c>
      <c r="C247" s="29">
        <v>34.78</v>
      </c>
      <c r="D247" s="28">
        <f>VALUE(LEFT(TBSSPptos[[#This Row],[Código]],3))</f>
        <v>629</v>
      </c>
    </row>
    <row r="248" spans="1:4" x14ac:dyDescent="0.25">
      <c r="A248" s="20">
        <v>6681001</v>
      </c>
      <c r="B248" s="23" t="s">
        <v>144</v>
      </c>
      <c r="C248" s="29">
        <v>0</v>
      </c>
      <c r="D248" s="28">
        <f>VALUE(LEFT(TBSSPptos[[#This Row],[Código]],3))</f>
        <v>668</v>
      </c>
    </row>
    <row r="249" spans="1:4" x14ac:dyDescent="0.25">
      <c r="A249" s="20">
        <v>7010002</v>
      </c>
      <c r="B249" s="23" t="s">
        <v>198</v>
      </c>
      <c r="C249" s="29">
        <v>-15</v>
      </c>
      <c r="D249" s="28">
        <f>VALUE(LEFT(TBSSPptos[[#This Row],[Código]],3))</f>
        <v>701</v>
      </c>
    </row>
    <row r="250" spans="1:4" x14ac:dyDescent="0.25">
      <c r="A250" s="20">
        <v>7050011</v>
      </c>
      <c r="B250" s="23" t="s">
        <v>208</v>
      </c>
      <c r="C250" s="29">
        <v>-5778.38</v>
      </c>
      <c r="D250" s="28">
        <f>VALUE(LEFT(TBSSPptos[[#This Row],[Código]],3))</f>
        <v>705</v>
      </c>
    </row>
    <row r="251" spans="1:4" x14ac:dyDescent="0.25">
      <c r="A251" s="20">
        <v>7050026</v>
      </c>
      <c r="B251" s="23" t="s">
        <v>216</v>
      </c>
      <c r="C251" s="29">
        <v>-1454.55</v>
      </c>
      <c r="D251" s="28">
        <f>VALUE(LEFT(TBSSPptos[[#This Row],[Código]],3))</f>
        <v>705</v>
      </c>
    </row>
    <row r="252" spans="1:4" x14ac:dyDescent="0.25">
      <c r="A252" s="20">
        <v>7050037</v>
      </c>
      <c r="B252" s="23" t="s">
        <v>222</v>
      </c>
      <c r="C252" s="29">
        <v>-253.72</v>
      </c>
      <c r="D252" s="28">
        <f>VALUE(LEFT(TBSSPptos[[#This Row],[Código]],3))</f>
        <v>705</v>
      </c>
    </row>
    <row r="253" spans="1:4" x14ac:dyDescent="0.25">
      <c r="A253" s="20">
        <v>7680001</v>
      </c>
      <c r="B253" s="23" t="s">
        <v>229</v>
      </c>
      <c r="C253" s="29">
        <v>0</v>
      </c>
      <c r="D253" s="28">
        <f>VALUE(LEFT(TBSSPptos[[#This Row],[Código]],3))</f>
        <v>768</v>
      </c>
    </row>
    <row r="254" spans="1:4" x14ac:dyDescent="0.25">
      <c r="A254" s="20">
        <v>6230006</v>
      </c>
      <c r="B254" s="23" t="s">
        <v>42</v>
      </c>
      <c r="C254" s="29">
        <v>253.61</v>
      </c>
      <c r="D254" s="28">
        <f>VALUE(LEFT(TBSSPptos[[#This Row],[Código]],3))</f>
        <v>623</v>
      </c>
    </row>
    <row r="255" spans="1:4" x14ac:dyDescent="0.25">
      <c r="A255" s="20">
        <v>7590001</v>
      </c>
      <c r="B255" s="23" t="s">
        <v>228</v>
      </c>
      <c r="C255" s="29">
        <v>0</v>
      </c>
      <c r="D255" s="28">
        <f>VALUE(LEFT(TBSSPptos[[#This Row],[Código]],3))</f>
        <v>759</v>
      </c>
    </row>
    <row r="256" spans="1:4" x14ac:dyDescent="0.25">
      <c r="A256" s="20">
        <v>6710000</v>
      </c>
      <c r="B256" s="23" t="s">
        <v>266</v>
      </c>
      <c r="C256" s="29">
        <v>1414</v>
      </c>
      <c r="D256" s="28">
        <f>VALUE(LEFT(TBSSPptos[[#This Row],[Código]],3))</f>
        <v>671</v>
      </c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2DCFA-5E73-4BCA-B491-FBD9A7EA18AD}">
  <dimension ref="A3:F263"/>
  <sheetViews>
    <sheetView tabSelected="1" workbookViewId="0">
      <selection activeCell="C3" sqref="C3"/>
    </sheetView>
  </sheetViews>
  <sheetFormatPr defaultColWidth="9.140625" defaultRowHeight="15" x14ac:dyDescent="0.25"/>
  <cols>
    <col min="1" max="1" width="9.42578125" customWidth="1"/>
    <col min="2" max="2" width="48.85546875" customWidth="1"/>
    <col min="3" max="4" width="14.85546875" customWidth="1"/>
    <col min="5" max="5" width="12.42578125" customWidth="1"/>
    <col min="6" max="6" width="9.140625" customWidth="1"/>
  </cols>
  <sheetData>
    <row r="3" spans="1:6" x14ac:dyDescent="0.25">
      <c r="C3" s="4">
        <f>C4-'BSS Ene-Dic Real'!E2</f>
        <v>0</v>
      </c>
      <c r="D3" s="4">
        <f>D4-'BSS Ene-Dic Presupuesto'!C2</f>
        <v>-2.7939677238464355E-9</v>
      </c>
      <c r="E3" s="7"/>
    </row>
    <row r="4" spans="1:6" x14ac:dyDescent="0.25">
      <c r="C4" s="1">
        <f>SUM(TComparativa[REAL 2022])</f>
        <v>233543.35000000073</v>
      </c>
      <c r="D4" s="1">
        <f>SUM(TComparativa[Presupuesto 2022])</f>
        <v>-514753.99999999889</v>
      </c>
      <c r="E4" s="1">
        <f>SUM(TComparativa[Diferencia])</f>
        <v>-748297.35</v>
      </c>
    </row>
    <row r="5" spans="1:6" x14ac:dyDescent="0.25">
      <c r="C5" s="2">
        <f>SUBTOTAL(109,TComparativa[REAL 2022])</f>
        <v>233543.35000000073</v>
      </c>
      <c r="D5" s="2">
        <f>SUBTOTAL(109,TComparativa[Presupuesto 2022])</f>
        <v>-514753.99999999889</v>
      </c>
      <c r="E5" s="2">
        <f>SUBTOTAL(109,TComparativa[Diferencia])</f>
        <v>-748297.35</v>
      </c>
    </row>
    <row r="6" spans="1:6" ht="30" x14ac:dyDescent="0.25">
      <c r="A6" s="6" t="s">
        <v>2</v>
      </c>
      <c r="B6" s="6" t="s">
        <v>238</v>
      </c>
      <c r="C6" s="6" t="s">
        <v>268</v>
      </c>
      <c r="D6" s="6" t="s">
        <v>269</v>
      </c>
      <c r="E6" s="6" t="s">
        <v>3</v>
      </c>
      <c r="F6" s="6" t="s">
        <v>237</v>
      </c>
    </row>
    <row r="7" spans="1:6" x14ac:dyDescent="0.25">
      <c r="A7" s="13">
        <v>6000002</v>
      </c>
      <c r="B7" s="14" t="str">
        <f>IFERROR(INDEX(TBSSReal[Nombre],MATCH(TComparativa[[#This Row],[Cuenta]],TBSSReal[Código],0),1),NDEX(TBSSPptos[Nombre],MATCH(TComparativa[[#This Row],[Cuenta]],TBSSPptos[Código],0),1))</f>
        <v>Compras Champán y Aceites</v>
      </c>
      <c r="C7" s="30">
        <f>IFERROR(INDEX(TBSSReal[Saldo],MATCH(TComparativa[[#This Row],[Cuenta]],TBSSReal[Código],0),1),0)</f>
        <v>46128.160000000003</v>
      </c>
      <c r="D7" s="30">
        <f>IFERROR(INDEX(TBSSPptos[Saldo],MATCH(TComparativa[[#This Row],[Cuenta]],TBSSPptos[Código],0),1),0)</f>
        <v>27799.359999999997</v>
      </c>
      <c r="E7" s="17">
        <f>TComparativa[[#This Row],[Presupuesto 2022]]-TComparativa[[#This Row],[REAL 2022]]</f>
        <v>-18328.800000000007</v>
      </c>
      <c r="F7" s="18">
        <f>VALUE(LEFT(TComparativa[[#This Row],[Cuenta]],3))</f>
        <v>600</v>
      </c>
    </row>
    <row r="8" spans="1:6" x14ac:dyDescent="0.25">
      <c r="A8" s="13">
        <v>6010001</v>
      </c>
      <c r="B8" s="14" t="str">
        <f>IFERROR(INDEX(TBSSReal[Nombre],MATCH(TComparativa[[#This Row],[Cuenta]],TBSSReal[Código],0),1),NDEX(TBSSPptos[Nombre],MATCH(TComparativa[[#This Row],[Cuenta]],TBSSPptos[Código],0),1))</f>
        <v>Compra de Uva</v>
      </c>
      <c r="C8" s="30">
        <f>IFERROR(INDEX(TBSSReal[Saldo],MATCH(TComparativa[[#This Row],[Cuenta]],TBSSReal[Código],0),1),0)</f>
        <v>1225254.95</v>
      </c>
      <c r="D8" s="30">
        <f>IFERROR(INDEX(TBSSPptos[Saldo],MATCH(TComparativa[[#This Row],[Cuenta]],TBSSPptos[Código],0),1),0)</f>
        <v>1299379.7</v>
      </c>
      <c r="E8" s="17">
        <f>TComparativa[[#This Row],[Presupuesto 2022]]-TComparativa[[#This Row],[REAL 2022]]</f>
        <v>74124.75</v>
      </c>
      <c r="F8" s="18">
        <f>VALUE(LEFT(TComparativa[[#This Row],[Cuenta]],3))</f>
        <v>601</v>
      </c>
    </row>
    <row r="9" spans="1:6" x14ac:dyDescent="0.25">
      <c r="A9" s="13">
        <v>6010002</v>
      </c>
      <c r="B9" s="14" t="str">
        <f>IFERROR(INDEX(TBSSReal[Nombre],MATCH(TComparativa[[#This Row],[Cuenta]],TBSSReal[Código],0),1),NDEX(TBSSPptos[Nombre],MATCH(TComparativa[[#This Row],[Cuenta]],TBSSPptos[Código],0),1))</f>
        <v>Compra de Mostos</v>
      </c>
      <c r="C9" s="30">
        <f>IFERROR(INDEX(TBSSReal[Saldo],MATCH(TComparativa[[#This Row],[Cuenta]],TBSSReal[Código],0),1),0)</f>
        <v>100386</v>
      </c>
      <c r="D9" s="30">
        <f>IFERROR(INDEX(TBSSPptos[Saldo],MATCH(TComparativa[[#This Row],[Cuenta]],TBSSPptos[Código],0),1),0)</f>
        <v>102667.5</v>
      </c>
      <c r="E9" s="17">
        <f>TComparativa[[#This Row],[Presupuesto 2022]]-TComparativa[[#This Row],[REAL 2022]]</f>
        <v>2281.5</v>
      </c>
      <c r="F9" s="18">
        <f>VALUE(LEFT(TComparativa[[#This Row],[Cuenta]],3))</f>
        <v>601</v>
      </c>
    </row>
    <row r="10" spans="1:6" x14ac:dyDescent="0.25">
      <c r="A10" s="13">
        <v>6010003</v>
      </c>
      <c r="B10" s="14" t="str">
        <f>IFERROR(INDEX(TBSSReal[Nombre],MATCH(TComparativa[[#This Row],[Cuenta]],TBSSReal[Código],0),1),NDEX(TBSSPptos[Nombre],MATCH(TComparativa[[#This Row],[Cuenta]],TBSSPptos[Código],0),1))</f>
        <v>Compra de Vinos Graneles</v>
      </c>
      <c r="C10" s="30">
        <f>IFERROR(INDEX(TBSSReal[Saldo],MATCH(TComparativa[[#This Row],[Cuenta]],TBSSReal[Código],0),1),0)</f>
        <v>96880</v>
      </c>
      <c r="D10" s="30">
        <f>IFERROR(INDEX(TBSSPptos[Saldo],MATCH(TComparativa[[#This Row],[Cuenta]],TBSSPptos[Código],0),1),0)</f>
        <v>96880</v>
      </c>
      <c r="E10" s="17">
        <f>TComparativa[[#This Row],[Presupuesto 2022]]-TComparativa[[#This Row],[REAL 2022]]</f>
        <v>0</v>
      </c>
      <c r="F10" s="18">
        <f>VALUE(LEFT(TComparativa[[#This Row],[Cuenta]],3))</f>
        <v>601</v>
      </c>
    </row>
    <row r="11" spans="1:6" x14ac:dyDescent="0.25">
      <c r="A11" s="13">
        <v>6010005</v>
      </c>
      <c r="B11" s="14" t="str">
        <f>IFERROR(INDEX(TBSSReal[Nombre],MATCH(TComparativa[[#This Row],[Cuenta]],TBSSReal[Código],0),1),NDEX(TBSSPptos[Nombre],MATCH(TComparativa[[#This Row],[Cuenta]],TBSSPptos[Código],0),1))</f>
        <v>Compras M.P Prod. Enologico</v>
      </c>
      <c r="C11" s="30">
        <f>IFERROR(INDEX(TBSSReal[Saldo],MATCH(TComparativa[[#This Row],[Cuenta]],TBSSReal[Código],0),1),0)</f>
        <v>91879.64</v>
      </c>
      <c r="D11" s="30">
        <f>IFERROR(INDEX(TBSSPptos[Saldo],MATCH(TComparativa[[#This Row],[Cuenta]],TBSSPptos[Código],0),1),0)</f>
        <v>98956.700000000026</v>
      </c>
      <c r="E11" s="17">
        <f>TComparativa[[#This Row],[Presupuesto 2022]]-TComparativa[[#This Row],[REAL 2022]]</f>
        <v>7077.0600000000268</v>
      </c>
      <c r="F11" s="18">
        <f>VALUE(LEFT(TComparativa[[#This Row],[Cuenta]],3))</f>
        <v>601</v>
      </c>
    </row>
    <row r="12" spans="1:6" x14ac:dyDescent="0.25">
      <c r="A12" s="13">
        <v>6010006</v>
      </c>
      <c r="B12" s="14" t="str">
        <f>IFERROR(INDEX(TBSSReal[Nombre],MATCH(TComparativa[[#This Row],[Cuenta]],TBSSReal[Código],0),1),NDEX(TBSSPptos[Nombre],MATCH(TComparativa[[#This Row],[Cuenta]],TBSSPptos[Código],0),1))</f>
        <v>Compras M.P Prod. Laboratorio</v>
      </c>
      <c r="C12" s="30">
        <f>IFERROR(INDEX(TBSSReal[Saldo],MATCH(TComparativa[[#This Row],[Cuenta]],TBSSReal[Código],0),1),0)</f>
        <v>1291.4000000000001</v>
      </c>
      <c r="D12" s="30">
        <f>IFERROR(INDEX(TBSSPptos[Saldo],MATCH(TComparativa[[#This Row],[Cuenta]],TBSSPptos[Código],0),1),0)</f>
        <v>1291.4000000000001</v>
      </c>
      <c r="E12" s="17">
        <f>TComparativa[[#This Row],[Presupuesto 2022]]-TComparativa[[#This Row],[REAL 2022]]</f>
        <v>0</v>
      </c>
      <c r="F12" s="18">
        <f>VALUE(LEFT(TComparativa[[#This Row],[Cuenta]],3))</f>
        <v>601</v>
      </c>
    </row>
    <row r="13" spans="1:6" x14ac:dyDescent="0.25">
      <c r="A13" s="13">
        <v>6010007</v>
      </c>
      <c r="B13" s="14" t="str">
        <f>IFERROR(INDEX(TBSSReal[Nombre],MATCH(TComparativa[[#This Row],[Cuenta]],TBSSReal[Código],0),1),NDEX(TBSSPptos[Nombre],MATCH(TComparativa[[#This Row],[Cuenta]],TBSSPptos[Código],0),1))</f>
        <v>Compra de Producto Terminado</v>
      </c>
      <c r="C13" s="30">
        <f>IFERROR(INDEX(TBSSReal[Saldo],MATCH(TComparativa[[#This Row],[Cuenta]],TBSSReal[Código],0),1),0)</f>
        <v>5006.68</v>
      </c>
      <c r="D13" s="30">
        <f>IFERROR(INDEX(TBSSPptos[Saldo],MATCH(TComparativa[[#This Row],[Cuenta]],TBSSPptos[Código],0),1),0)</f>
        <v>4157.4799999999996</v>
      </c>
      <c r="E13" s="17">
        <f>TComparativa[[#This Row],[Presupuesto 2022]]-TComparativa[[#This Row],[REAL 2022]]</f>
        <v>-849.20000000000073</v>
      </c>
      <c r="F13" s="18">
        <f>VALUE(LEFT(TComparativa[[#This Row],[Cuenta]],3))</f>
        <v>601</v>
      </c>
    </row>
    <row r="14" spans="1:6" x14ac:dyDescent="0.25">
      <c r="A14" s="13">
        <v>6020000</v>
      </c>
      <c r="B14" s="14" t="str">
        <f>IFERROR(INDEX(TBSSReal[Nombre],MATCH(TComparativa[[#This Row],[Cuenta]],TBSSReal[Código],0),1),NDEX(TBSSPptos[Nombre],MATCH(TComparativa[[#This Row],[Cuenta]],TBSSPptos[Código],0),1))</f>
        <v>Compras Mat. Aux. Corchos</v>
      </c>
      <c r="C14" s="30">
        <f>IFERROR(INDEX(TBSSReal[Saldo],MATCH(TComparativa[[#This Row],[Cuenta]],TBSSReal[Código],0),1),0)</f>
        <v>247769.66</v>
      </c>
      <c r="D14" s="30">
        <f>IFERROR(INDEX(TBSSPptos[Saldo],MATCH(TComparativa[[#This Row],[Cuenta]],TBSSPptos[Código],0),1),0)</f>
        <v>238595.86</v>
      </c>
      <c r="E14" s="17">
        <f>TComparativa[[#This Row],[Presupuesto 2022]]-TComparativa[[#This Row],[REAL 2022]]</f>
        <v>-9173.8000000000175</v>
      </c>
      <c r="F14" s="18">
        <f>VALUE(LEFT(TComparativa[[#This Row],[Cuenta]],3))</f>
        <v>602</v>
      </c>
    </row>
    <row r="15" spans="1:6" x14ac:dyDescent="0.25">
      <c r="A15" s="13">
        <v>6020001</v>
      </c>
      <c r="B15" s="14" t="str">
        <f>IFERROR(INDEX(TBSSReal[Nombre],MATCH(TComparativa[[#This Row],[Cuenta]],TBSSReal[Código],0),1),NDEX(TBSSPptos[Nombre],MATCH(TComparativa[[#This Row],[Cuenta]],TBSSPptos[Código],0),1))</f>
        <v>Compras Mat. Aux. Capsulas</v>
      </c>
      <c r="C15" s="30">
        <f>IFERROR(INDEX(TBSSReal[Saldo],MATCH(TComparativa[[#This Row],[Cuenta]],TBSSReal[Código],0),1),0)</f>
        <v>62119.88</v>
      </c>
      <c r="D15" s="30">
        <f>IFERROR(INDEX(TBSSPptos[Saldo],MATCH(TComparativa[[#This Row],[Cuenta]],TBSSPptos[Código],0),1),0)</f>
        <v>69805.429999999993</v>
      </c>
      <c r="E15" s="17">
        <f>TComparativa[[#This Row],[Presupuesto 2022]]-TComparativa[[#This Row],[REAL 2022]]</f>
        <v>7685.5499999999956</v>
      </c>
      <c r="F15" s="18">
        <f>VALUE(LEFT(TComparativa[[#This Row],[Cuenta]],3))</f>
        <v>602</v>
      </c>
    </row>
    <row r="16" spans="1:6" x14ac:dyDescent="0.25">
      <c r="A16" s="13">
        <v>6020004</v>
      </c>
      <c r="B16" s="14" t="str">
        <f>IFERROR(INDEX(TBSSReal[Nombre],MATCH(TComparativa[[#This Row],[Cuenta]],TBSSReal[Código],0),1),NDEX(TBSSPptos[Nombre],MATCH(TComparativa[[#This Row],[Cuenta]],TBSSPptos[Código],0),1))</f>
        <v>Compras Producto Fitosanitario</v>
      </c>
      <c r="C16" s="30">
        <f>IFERROR(INDEX(TBSSReal[Saldo],MATCH(TComparativa[[#This Row],[Cuenta]],TBSSReal[Código],0),1),0)</f>
        <v>109550.93</v>
      </c>
      <c r="D16" s="30">
        <f>IFERROR(INDEX(TBSSPptos[Saldo],MATCH(TComparativa[[#This Row],[Cuenta]],TBSSPptos[Código],0),1),0)</f>
        <v>68681.930000000008</v>
      </c>
      <c r="E16" s="17">
        <f>TComparativa[[#This Row],[Presupuesto 2022]]-TComparativa[[#This Row],[REAL 2022]]</f>
        <v>-40868.999999999985</v>
      </c>
      <c r="F16" s="18">
        <f>VALUE(LEFT(TComparativa[[#This Row],[Cuenta]],3))</f>
        <v>602</v>
      </c>
    </row>
    <row r="17" spans="1:6" x14ac:dyDescent="0.25">
      <c r="A17" s="13">
        <v>6020005</v>
      </c>
      <c r="B17" s="14" t="str">
        <f>IFERROR(INDEX(TBSSReal[Nombre],MATCH(TComparativa[[#This Row],[Cuenta]],TBSSReal[Código],0),1),NDEX(TBSSPptos[Nombre],MATCH(TComparativa[[#This Row],[Cuenta]],TBSSPptos[Código],0),1))</f>
        <v>Compras Otro Prod.Bodega (film, fleje, cinta,...)</v>
      </c>
      <c r="C17" s="30">
        <f>IFERROR(INDEX(TBSSReal[Saldo],MATCH(TComparativa[[#This Row],[Cuenta]],TBSSReal[Código],0),1),0)</f>
        <v>11101.309999999998</v>
      </c>
      <c r="D17" s="30">
        <f>IFERROR(INDEX(TBSSPptos[Saldo],MATCH(TComparativa[[#This Row],[Cuenta]],TBSSPptos[Código],0),1),0)</f>
        <v>10294.380000000001</v>
      </c>
      <c r="E17" s="17">
        <f>TComparativa[[#This Row],[Presupuesto 2022]]-TComparativa[[#This Row],[REAL 2022]]</f>
        <v>-806.92999999999665</v>
      </c>
      <c r="F17" s="18">
        <f>VALUE(LEFT(TComparativa[[#This Row],[Cuenta]],3))</f>
        <v>602</v>
      </c>
    </row>
    <row r="18" spans="1:6" x14ac:dyDescent="0.25">
      <c r="A18" s="13">
        <v>6020006</v>
      </c>
      <c r="B18" s="14" t="str">
        <f>IFERROR(INDEX(TBSSReal[Nombre],MATCH(TComparativa[[#This Row],[Cuenta]],TBSSReal[Código],0),1),NDEX(TBSSPptos[Nombre],MATCH(TComparativa[[#This Row],[Cuenta]],TBSSPptos[Código],0),1))</f>
        <v>Compras Embalajes (Cajas)</v>
      </c>
      <c r="C18" s="30">
        <f>IFERROR(INDEX(TBSSReal[Saldo],MATCH(TComparativa[[#This Row],[Cuenta]],TBSSReal[Código],0),1),0)</f>
        <v>321300.58</v>
      </c>
      <c r="D18" s="30">
        <f>IFERROR(INDEX(TBSSPptos[Saldo],MATCH(TComparativa[[#This Row],[Cuenta]],TBSSPptos[Código],0),1),0)</f>
        <v>320130.85000000003</v>
      </c>
      <c r="E18" s="17">
        <f>TComparativa[[#This Row],[Presupuesto 2022]]-TComparativa[[#This Row],[REAL 2022]]</f>
        <v>-1169.7299999999814</v>
      </c>
      <c r="F18" s="18">
        <f>VALUE(LEFT(TComparativa[[#This Row],[Cuenta]],3))</f>
        <v>602</v>
      </c>
    </row>
    <row r="19" spans="1:6" x14ac:dyDescent="0.25">
      <c r="A19" s="13">
        <v>6020007</v>
      </c>
      <c r="B19" s="14" t="str">
        <f>IFERROR(INDEX(TBSSReal[Nombre],MATCH(TComparativa[[#This Row],[Cuenta]],TBSSReal[Código],0),1),NDEX(TBSSPptos[Nombre],MATCH(TComparativa[[#This Row],[Cuenta]],TBSSPptos[Código],0),1))</f>
        <v>Compras Envases (Botellas)</v>
      </c>
      <c r="C19" s="30">
        <f>IFERROR(INDEX(TBSSReal[Saldo],MATCH(TComparativa[[#This Row],[Cuenta]],TBSSReal[Código],0),1),0)</f>
        <v>504454.07</v>
      </c>
      <c r="D19" s="30">
        <f>IFERROR(INDEX(TBSSPptos[Saldo],MATCH(TComparativa[[#This Row],[Cuenta]],TBSSPptos[Código],0),1),0)</f>
        <v>510790.18</v>
      </c>
      <c r="E19" s="17">
        <f>TComparativa[[#This Row],[Presupuesto 2022]]-TComparativa[[#This Row],[REAL 2022]]</f>
        <v>6336.109999999986</v>
      </c>
      <c r="F19" s="18">
        <f>VALUE(LEFT(TComparativa[[#This Row],[Cuenta]],3))</f>
        <v>602</v>
      </c>
    </row>
    <row r="20" spans="1:6" x14ac:dyDescent="0.25">
      <c r="A20" s="13">
        <v>6020008</v>
      </c>
      <c r="B20" s="14" t="str">
        <f>IFERROR(INDEX(TBSSReal[Nombre],MATCH(TComparativa[[#This Row],[Cuenta]],TBSSReal[Código],0),1),NDEX(TBSSPptos[Nombre],MATCH(TComparativa[[#This Row],[Cuenta]],TBSSPptos[Código],0),1))</f>
        <v>Compras Mat. Aux. Consejo</v>
      </c>
      <c r="C20" s="30">
        <f>IFERROR(INDEX(TBSSReal[Saldo],MATCH(TComparativa[[#This Row],[Cuenta]],TBSSReal[Código],0),1),0)</f>
        <v>42522.73</v>
      </c>
      <c r="D20" s="30">
        <f>IFERROR(INDEX(TBSSPptos[Saldo],MATCH(TComparativa[[#This Row],[Cuenta]],TBSSPptos[Código],0),1),0)</f>
        <v>47446.78</v>
      </c>
      <c r="E20" s="17">
        <f>TComparativa[[#This Row],[Presupuesto 2022]]-TComparativa[[#This Row],[REAL 2022]]</f>
        <v>4924.0499999999956</v>
      </c>
      <c r="F20" s="18">
        <f>VALUE(LEFT(TComparativa[[#This Row],[Cuenta]],3))</f>
        <v>602</v>
      </c>
    </row>
    <row r="21" spans="1:6" x14ac:dyDescent="0.25">
      <c r="A21" s="13">
        <v>6020009</v>
      </c>
      <c r="B21" s="14" t="str">
        <f>IFERROR(INDEX(TBSSReal[Nombre],MATCH(TComparativa[[#This Row],[Cuenta]],TBSSReal[Código],0),1),NDEX(TBSSPptos[Nombre],MATCH(TComparativa[[#This Row],[Cuenta]],TBSSPptos[Código],0),1))</f>
        <v>Compras Mat. Aux.Etiqueta</v>
      </c>
      <c r="C21" s="30">
        <f>IFERROR(INDEX(TBSSReal[Saldo],MATCH(TComparativa[[#This Row],[Cuenta]],TBSSReal[Código],0),1),0)</f>
        <v>163780.68</v>
      </c>
      <c r="D21" s="30">
        <f>IFERROR(INDEX(TBSSPptos[Saldo],MATCH(TComparativa[[#This Row],[Cuenta]],TBSSPptos[Código],0),1),0)</f>
        <v>174128.69999999998</v>
      </c>
      <c r="E21" s="17">
        <f>TComparativa[[#This Row],[Presupuesto 2022]]-TComparativa[[#This Row],[REAL 2022]]</f>
        <v>10348.01999999999</v>
      </c>
      <c r="F21" s="18">
        <f>VALUE(LEFT(TComparativa[[#This Row],[Cuenta]],3))</f>
        <v>602</v>
      </c>
    </row>
    <row r="22" spans="1:6" x14ac:dyDescent="0.25">
      <c r="A22" s="13">
        <v>6020011</v>
      </c>
      <c r="B22" s="14" t="str">
        <f>IFERROR(INDEX(TBSSReal[Nombre],MATCH(TComparativa[[#This Row],[Cuenta]],TBSSReal[Código],0),1),NDEX(TBSSPptos[Nombre],MATCH(TComparativa[[#This Row],[Cuenta]],TBSSPptos[Código],0),1))</f>
        <v>Compra Cápsulas</v>
      </c>
      <c r="C22" s="30">
        <f>IFERROR(INDEX(TBSSReal[Saldo],MATCH(TComparativa[[#This Row],[Cuenta]],TBSSReal[Código],0),1),0)</f>
        <v>58.26</v>
      </c>
      <c r="D22" s="30">
        <f>IFERROR(INDEX(TBSSPptos[Saldo],MATCH(TComparativa[[#This Row],[Cuenta]],TBSSPptos[Código],0),1),0)</f>
        <v>58.26</v>
      </c>
      <c r="E22" s="17">
        <f>TComparativa[[#This Row],[Presupuesto 2022]]-TComparativa[[#This Row],[REAL 2022]]</f>
        <v>0</v>
      </c>
      <c r="F22" s="18">
        <f>VALUE(LEFT(TComparativa[[#This Row],[Cuenta]],3))</f>
        <v>602</v>
      </c>
    </row>
    <row r="23" spans="1:6" x14ac:dyDescent="0.25">
      <c r="A23" s="13">
        <v>6070000</v>
      </c>
      <c r="B23" s="14" t="str">
        <f>IFERROR(INDEX(TBSSReal[Nombre],MATCH(TComparativa[[#This Row],[Cuenta]],TBSSReal[Código],0),1),NDEX(TBSSPptos[Nombre],MATCH(TComparativa[[#This Row],[Cuenta]],TBSSPptos[Código],0),1))</f>
        <v>Trabajos real. por otras emp.</v>
      </c>
      <c r="C23" s="30">
        <f>IFERROR(INDEX(TBSSReal[Saldo],MATCH(TComparativa[[#This Row],[Cuenta]],TBSSReal[Código],0),1),0)</f>
        <v>397058.83</v>
      </c>
      <c r="D23" s="30">
        <f>IFERROR(INDEX(TBSSPptos[Saldo],MATCH(TComparativa[[#This Row],[Cuenta]],TBSSPptos[Código],0),1),0)</f>
        <v>378216.49</v>
      </c>
      <c r="E23" s="17">
        <f>TComparativa[[#This Row],[Presupuesto 2022]]-TComparativa[[#This Row],[REAL 2022]]</f>
        <v>-18842.340000000026</v>
      </c>
      <c r="F23" s="18">
        <f>VALUE(LEFT(TComparativa[[#This Row],[Cuenta]],3))</f>
        <v>607</v>
      </c>
    </row>
    <row r="24" spans="1:6" x14ac:dyDescent="0.25">
      <c r="A24" s="13">
        <v>6070001</v>
      </c>
      <c r="B24" s="14" t="str">
        <f>IFERROR(INDEX(TBSSReal[Nombre],MATCH(TComparativa[[#This Row],[Cuenta]],TBSSReal[Código],0),1),NDEX(TBSSPptos[Nombre],MATCH(TComparativa[[#This Row],[Cuenta]],TBSSPptos[Código],0),1))</f>
        <v>Trabajos real. por otras emp. Agricultura</v>
      </c>
      <c r="C24" s="30">
        <f>IFERROR(INDEX(TBSSReal[Saldo],MATCH(TComparativa[[#This Row],[Cuenta]],TBSSReal[Código],0),1),0)</f>
        <v>34764.6</v>
      </c>
      <c r="D24" s="30">
        <f>IFERROR(INDEX(TBSSPptos[Saldo],MATCH(TComparativa[[#This Row],[Cuenta]],TBSSPptos[Código],0),1),0)</f>
        <v>13355</v>
      </c>
      <c r="E24" s="17">
        <f>TComparativa[[#This Row],[Presupuesto 2022]]-TComparativa[[#This Row],[REAL 2022]]</f>
        <v>-21409.599999999999</v>
      </c>
      <c r="F24" s="18">
        <f>VALUE(LEFT(TComparativa[[#This Row],[Cuenta]],3))</f>
        <v>607</v>
      </c>
    </row>
    <row r="25" spans="1:6" x14ac:dyDescent="0.25">
      <c r="A25" s="13">
        <v>6070002</v>
      </c>
      <c r="B25" s="14" t="str">
        <f>IFERROR(INDEX(TBSSReal[Nombre],MATCH(TComparativa[[#This Row],[Cuenta]],TBSSReal[Código],0),1),NDEX(TBSSPptos[Nombre],MATCH(TComparativa[[#This Row],[Cuenta]],TBSSPptos[Código],0),1))</f>
        <v>Trabajos real. por otras emp. (no producción uva)</v>
      </c>
      <c r="C25" s="30">
        <f>IFERROR(INDEX(TBSSReal[Saldo],MATCH(TComparativa[[#This Row],[Cuenta]],TBSSReal[Código],0),1),0)</f>
        <v>5852.8</v>
      </c>
      <c r="D25" s="30">
        <f>IFERROR(INDEX(TBSSPptos[Saldo],MATCH(TComparativa[[#This Row],[Cuenta]],TBSSPptos[Código],0),1),0)</f>
        <v>11197.8</v>
      </c>
      <c r="E25" s="17">
        <f>TComparativa[[#This Row],[Presupuesto 2022]]-TComparativa[[#This Row],[REAL 2022]]</f>
        <v>5344.9999999999991</v>
      </c>
      <c r="F25" s="18">
        <f>VALUE(LEFT(TComparativa[[#This Row],[Cuenta]],3))</f>
        <v>607</v>
      </c>
    </row>
    <row r="26" spans="1:6" x14ac:dyDescent="0.25">
      <c r="A26" s="13">
        <v>6210001</v>
      </c>
      <c r="B26" s="14" t="str">
        <f>IFERROR(INDEX(TBSSReal[Nombre],MATCH(TComparativa[[#This Row],[Cuenta]],TBSSReal[Código],0),1),NDEX(TBSSPptos[Nombre],MATCH(TComparativa[[#This Row],[Cuenta]],TBSSPptos[Código],0),1))</f>
        <v>Alquiler de cisternas-deposito</v>
      </c>
      <c r="C26" s="30">
        <f>IFERROR(INDEX(TBSSReal[Saldo],MATCH(TComparativa[[#This Row],[Cuenta]],TBSSReal[Código],0),1),0)</f>
        <v>6000</v>
      </c>
      <c r="D26" s="30">
        <f>IFERROR(INDEX(TBSSPptos[Saldo],MATCH(TComparativa[[#This Row],[Cuenta]],TBSSPptos[Código],0),1),0)</f>
        <v>6000</v>
      </c>
      <c r="E26" s="17">
        <f>TComparativa[[#This Row],[Presupuesto 2022]]-TComparativa[[#This Row],[REAL 2022]]</f>
        <v>0</v>
      </c>
      <c r="F26" s="18">
        <f>VALUE(LEFT(TComparativa[[#This Row],[Cuenta]],3))</f>
        <v>621</v>
      </c>
    </row>
    <row r="27" spans="1:6" x14ac:dyDescent="0.25">
      <c r="A27" s="13">
        <v>6210003</v>
      </c>
      <c r="B27" s="14" t="str">
        <f>IFERROR(INDEX(TBSSReal[Nombre],MATCH(TComparativa[[#This Row],[Cuenta]],TBSSReal[Código],0),1),NDEX(TBSSPptos[Nombre],MATCH(TComparativa[[#This Row],[Cuenta]],TBSSPptos[Código],0),1))</f>
        <v>Renting de Coches</v>
      </c>
      <c r="C27" s="30">
        <f>IFERROR(INDEX(TBSSReal[Saldo],MATCH(TComparativa[[#This Row],[Cuenta]],TBSSReal[Código],0),1),0)</f>
        <v>55901.18</v>
      </c>
      <c r="D27" s="30">
        <f>IFERROR(INDEX(TBSSPptos[Saldo],MATCH(TComparativa[[#This Row],[Cuenta]],TBSSPptos[Código],0),1),0)</f>
        <v>56066.599999999991</v>
      </c>
      <c r="E27" s="17">
        <f>TComparativa[[#This Row],[Presupuesto 2022]]-TComparativa[[#This Row],[REAL 2022]]</f>
        <v>165.41999999999098</v>
      </c>
      <c r="F27" s="18">
        <f>VALUE(LEFT(TComparativa[[#This Row],[Cuenta]],3))</f>
        <v>621</v>
      </c>
    </row>
    <row r="28" spans="1:6" x14ac:dyDescent="0.25">
      <c r="A28" s="13">
        <v>6210005</v>
      </c>
      <c r="B28" s="14" t="str">
        <f>IFERROR(INDEX(TBSSReal[Nombre],MATCH(TComparativa[[#This Row],[Cuenta]],TBSSReal[Código],0),1),NDEX(TBSSPptos[Nombre],MATCH(TComparativa[[#This Row],[Cuenta]],TBSSPptos[Código],0),1))</f>
        <v>Alquiler de maquinaria</v>
      </c>
      <c r="C28" s="30">
        <f>IFERROR(INDEX(TBSSReal[Saldo],MATCH(TComparativa[[#This Row],[Cuenta]],TBSSReal[Código],0),1),0)</f>
        <v>77108.760000000009</v>
      </c>
      <c r="D28" s="30">
        <f>IFERROR(INDEX(TBSSPptos[Saldo],MATCH(TComparativa[[#This Row],[Cuenta]],TBSSPptos[Código],0),1),0)</f>
        <v>78512.920000000013</v>
      </c>
      <c r="E28" s="17">
        <f>TComparativa[[#This Row],[Presupuesto 2022]]-TComparativa[[#This Row],[REAL 2022]]</f>
        <v>1404.1600000000035</v>
      </c>
      <c r="F28" s="18">
        <f>VALUE(LEFT(TComparativa[[#This Row],[Cuenta]],3))</f>
        <v>621</v>
      </c>
    </row>
    <row r="29" spans="1:6" x14ac:dyDescent="0.25">
      <c r="A29" s="13">
        <v>6210006</v>
      </c>
      <c r="B29" s="14" t="str">
        <f>IFERROR(INDEX(TBSSReal[Nombre],MATCH(TComparativa[[#This Row],[Cuenta]],TBSSReal[Código],0),1),NDEX(TBSSPptos[Nombre],MATCH(TComparativa[[#This Row],[Cuenta]],TBSSPptos[Código],0),1))</f>
        <v>Arrendamiento local negocio</v>
      </c>
      <c r="C29" s="30">
        <f>IFERROR(INDEX(TBSSReal[Saldo],MATCH(TComparativa[[#This Row],[Cuenta]],TBSSReal[Código],0),1),0)</f>
        <v>3094.56</v>
      </c>
      <c r="D29" s="30">
        <f>IFERROR(INDEX(TBSSPptos[Saldo],MATCH(TComparativa[[#This Row],[Cuenta]],TBSSPptos[Código],0),1),0)</f>
        <v>2807.12</v>
      </c>
      <c r="E29" s="17">
        <f>TComparativa[[#This Row],[Presupuesto 2022]]-TComparativa[[#This Row],[REAL 2022]]</f>
        <v>-287.44000000000005</v>
      </c>
      <c r="F29" s="18">
        <f>VALUE(LEFT(TComparativa[[#This Row],[Cuenta]],3))</f>
        <v>621</v>
      </c>
    </row>
    <row r="30" spans="1:6" x14ac:dyDescent="0.25">
      <c r="A30" s="13">
        <v>6210007</v>
      </c>
      <c r="B30" s="14" t="str">
        <f>IFERROR(INDEX(TBSSReal[Nombre],MATCH(TComparativa[[#This Row],[Cuenta]],TBSSReal[Código],0),1),NDEX(TBSSPptos[Nombre],MATCH(TComparativa[[#This Row],[Cuenta]],TBSSPptos[Código],0),1))</f>
        <v>Renting equipos de oficina</v>
      </c>
      <c r="C30" s="30">
        <f>IFERROR(INDEX(TBSSReal[Saldo],MATCH(TComparativa[[#This Row],[Cuenta]],TBSSReal[Código],0),1),0)</f>
        <v>1312.08</v>
      </c>
      <c r="D30" s="30">
        <f>IFERROR(INDEX(TBSSPptos[Saldo],MATCH(TComparativa[[#This Row],[Cuenta]],TBSSPptos[Código],0),1),0)</f>
        <v>1357.1499999999999</v>
      </c>
      <c r="E30" s="17">
        <f>TComparativa[[#This Row],[Presupuesto 2022]]-TComparativa[[#This Row],[REAL 2022]]</f>
        <v>45.069999999999936</v>
      </c>
      <c r="F30" s="18">
        <f>VALUE(LEFT(TComparativa[[#This Row],[Cuenta]],3))</f>
        <v>621</v>
      </c>
    </row>
    <row r="31" spans="1:6" x14ac:dyDescent="0.25">
      <c r="A31" s="13">
        <v>6210008</v>
      </c>
      <c r="B31" s="14" t="str">
        <f>IFERROR(INDEX(TBSSReal[Nombre],MATCH(TComparativa[[#This Row],[Cuenta]],TBSSReal[Código],0),1),NDEX(TBSSPptos[Nombre],MATCH(TComparativa[[#This Row],[Cuenta]],TBSSPptos[Código],0),1))</f>
        <v>Alquiler de Oficinas</v>
      </c>
      <c r="C31" s="30">
        <f>IFERROR(INDEX(TBSSReal[Saldo],MATCH(TComparativa[[#This Row],[Cuenta]],TBSSReal[Código],0),1),0)</f>
        <v>314.95999999999998</v>
      </c>
      <c r="D31" s="30">
        <f>IFERROR(INDEX(TBSSPptos[Saldo],MATCH(TComparativa[[#This Row],[Cuenta]],TBSSPptos[Código],0),1),0)</f>
        <v>629.91999999999996</v>
      </c>
      <c r="E31" s="17">
        <f>TComparativa[[#This Row],[Presupuesto 2022]]-TComparativa[[#This Row],[REAL 2022]]</f>
        <v>314.95999999999998</v>
      </c>
      <c r="F31" s="18">
        <f>VALUE(LEFT(TComparativa[[#This Row],[Cuenta]],3))</f>
        <v>621</v>
      </c>
    </row>
    <row r="32" spans="1:6" x14ac:dyDescent="0.25">
      <c r="A32" s="13">
        <v>6210010</v>
      </c>
      <c r="B32" s="14" t="str">
        <f>IFERROR(INDEX(TBSSReal[Nombre],MATCH(TComparativa[[#This Row],[Cuenta]],TBSSReal[Código],0),1),NDEX(TBSSPptos[Nombre],MATCH(TComparativa[[#This Row],[Cuenta]],TBSSPptos[Código],0),1))</f>
        <v>Alquiler instalaciones para uso de empleados</v>
      </c>
      <c r="C32" s="30">
        <f>IFERROR(INDEX(TBSSReal[Saldo],MATCH(TComparativa[[#This Row],[Cuenta]],TBSSReal[Código],0),1),0)</f>
        <v>3066.82</v>
      </c>
      <c r="D32" s="30">
        <f>IFERROR(INDEX(TBSSPptos[Saldo],MATCH(TComparativa[[#This Row],[Cuenta]],TBSSPptos[Código],0),1),0)</f>
        <v>3066.8199999999997</v>
      </c>
      <c r="E32" s="17">
        <f>TComparativa[[#This Row],[Presupuesto 2022]]-TComparativa[[#This Row],[REAL 2022]]</f>
        <v>0</v>
      </c>
      <c r="F32" s="18">
        <f>VALUE(LEFT(TComparativa[[#This Row],[Cuenta]],3))</f>
        <v>621</v>
      </c>
    </row>
    <row r="33" spans="1:6" x14ac:dyDescent="0.25">
      <c r="A33" s="13">
        <v>6210011</v>
      </c>
      <c r="B33" s="14" t="str">
        <f>IFERROR(INDEX(TBSSReal[Nombre],MATCH(TComparativa[[#This Row],[Cuenta]],TBSSReal[Código],0),1),NDEX(TBSSPptos[Nombre],MATCH(TComparativa[[#This Row],[Cuenta]],TBSSPptos[Código],0),1))</f>
        <v>Alquiler Terrenos</v>
      </c>
      <c r="C33" s="30">
        <f>IFERROR(INDEX(TBSSReal[Saldo],MATCH(TComparativa[[#This Row],[Cuenta]],TBSSReal[Código],0),1),0)</f>
        <v>3000</v>
      </c>
      <c r="D33" s="30">
        <f>IFERROR(INDEX(TBSSPptos[Saldo],MATCH(TComparativa[[#This Row],[Cuenta]],TBSSPptos[Código],0),1),0)</f>
        <v>6000</v>
      </c>
      <c r="E33" s="17">
        <f>TComparativa[[#This Row],[Presupuesto 2022]]-TComparativa[[#This Row],[REAL 2022]]</f>
        <v>3000</v>
      </c>
      <c r="F33" s="18">
        <f>VALUE(LEFT(TComparativa[[#This Row],[Cuenta]],3))</f>
        <v>621</v>
      </c>
    </row>
    <row r="34" spans="1:6" x14ac:dyDescent="0.25">
      <c r="A34" s="13">
        <v>6220001</v>
      </c>
      <c r="B34" s="14" t="str">
        <f>IFERROR(INDEX(TBSSReal[Nombre],MATCH(TComparativa[[#This Row],[Cuenta]],TBSSReal[Código],0),1),NDEX(TBSSPptos[Nombre],MATCH(TComparativa[[#This Row],[Cuenta]],TBSSPptos[Código],0),1))</f>
        <v>Reparac. y conserv. edificios</v>
      </c>
      <c r="C34" s="30">
        <f>IFERROR(INDEX(TBSSReal[Saldo],MATCH(TComparativa[[#This Row],[Cuenta]],TBSSReal[Código],0),1),0)</f>
        <v>7886.8</v>
      </c>
      <c r="D34" s="30">
        <f>IFERROR(INDEX(TBSSPptos[Saldo],MATCH(TComparativa[[#This Row],[Cuenta]],TBSSPptos[Código],0),1),0)</f>
        <v>7886.8</v>
      </c>
      <c r="E34" s="17">
        <f>TComparativa[[#This Row],[Presupuesto 2022]]-TComparativa[[#This Row],[REAL 2022]]</f>
        <v>0</v>
      </c>
      <c r="F34" s="18">
        <f>VALUE(LEFT(TComparativa[[#This Row],[Cuenta]],3))</f>
        <v>622</v>
      </c>
    </row>
    <row r="35" spans="1:6" x14ac:dyDescent="0.25">
      <c r="A35" s="13">
        <v>6220002</v>
      </c>
      <c r="B35" s="14" t="str">
        <f>IFERROR(INDEX(TBSSReal[Nombre],MATCH(TComparativa[[#This Row],[Cuenta]],TBSSReal[Código],0),1),NDEX(TBSSPptos[Nombre],MATCH(TComparativa[[#This Row],[Cuenta]],TBSSPptos[Código],0),1))</f>
        <v>Reparc. y conserv.instalacione</v>
      </c>
      <c r="C35" s="30">
        <f>IFERROR(INDEX(TBSSReal[Saldo],MATCH(TComparativa[[#This Row],[Cuenta]],TBSSReal[Código],0),1),0)</f>
        <v>133489.79999999999</v>
      </c>
      <c r="D35" s="30">
        <f>IFERROR(INDEX(TBSSPptos[Saldo],MATCH(TComparativa[[#This Row],[Cuenta]],TBSSPptos[Código],0),1),0)</f>
        <v>100923.56599999999</v>
      </c>
      <c r="E35" s="17">
        <f>TComparativa[[#This Row],[Presupuesto 2022]]-TComparativa[[#This Row],[REAL 2022]]</f>
        <v>-32566.233999999997</v>
      </c>
      <c r="F35" s="18">
        <f>VALUE(LEFT(TComparativa[[#This Row],[Cuenta]],3))</f>
        <v>622</v>
      </c>
    </row>
    <row r="36" spans="1:6" x14ac:dyDescent="0.25">
      <c r="A36" s="13">
        <v>6220004</v>
      </c>
      <c r="B36" s="14" t="str">
        <f>IFERROR(INDEX(TBSSReal[Nombre],MATCH(TComparativa[[#This Row],[Cuenta]],TBSSReal[Código],0),1),NDEX(TBSSPptos[Nombre],MATCH(TComparativa[[#This Row],[Cuenta]],TBSSPptos[Código],0),1))</f>
        <v>Reparc. y conserv. utillaje</v>
      </c>
      <c r="C36" s="30">
        <f>IFERROR(INDEX(TBSSReal[Saldo],MATCH(TComparativa[[#This Row],[Cuenta]],TBSSReal[Código],0),1),0)</f>
        <v>687.93</v>
      </c>
      <c r="D36" s="30">
        <f>IFERROR(INDEX(TBSSPptos[Saldo],MATCH(TComparativa[[#This Row],[Cuenta]],TBSSPptos[Código],0),1),0)</f>
        <v>687.93000000000006</v>
      </c>
      <c r="E36" s="17">
        <f>TComparativa[[#This Row],[Presupuesto 2022]]-TComparativa[[#This Row],[REAL 2022]]</f>
        <v>0</v>
      </c>
      <c r="F36" s="18">
        <f>VALUE(LEFT(TComparativa[[#This Row],[Cuenta]],3))</f>
        <v>622</v>
      </c>
    </row>
    <row r="37" spans="1:6" x14ac:dyDescent="0.25">
      <c r="A37" s="13">
        <v>6220005</v>
      </c>
      <c r="B37" s="14" t="str">
        <f>IFERROR(INDEX(TBSSReal[Nombre],MATCH(TComparativa[[#This Row],[Cuenta]],TBSSReal[Código],0),1),NDEX(TBSSPptos[Nombre],MATCH(TComparativa[[#This Row],[Cuenta]],TBSSPptos[Código],0),1))</f>
        <v>Reparc. y conserv. maquinaria</v>
      </c>
      <c r="C37" s="30">
        <f>IFERROR(INDEX(TBSSReal[Saldo],MATCH(TComparativa[[#This Row],[Cuenta]],TBSSReal[Código],0),1),0)</f>
        <v>61014.04</v>
      </c>
      <c r="D37" s="30">
        <f>IFERROR(INDEX(TBSSPptos[Saldo],MATCH(TComparativa[[#This Row],[Cuenta]],TBSSPptos[Código],0),1),0)</f>
        <v>53452.78</v>
      </c>
      <c r="E37" s="17">
        <f>TComparativa[[#This Row],[Presupuesto 2022]]-TComparativa[[#This Row],[REAL 2022]]</f>
        <v>-7561.260000000002</v>
      </c>
      <c r="F37" s="18">
        <f>VALUE(LEFT(TComparativa[[#This Row],[Cuenta]],3))</f>
        <v>622</v>
      </c>
    </row>
    <row r="38" spans="1:6" x14ac:dyDescent="0.25">
      <c r="A38" s="13">
        <v>6220006</v>
      </c>
      <c r="B38" s="14" t="str">
        <f>IFERROR(INDEX(TBSSReal[Nombre],MATCH(TComparativa[[#This Row],[Cuenta]],TBSSReal[Código],0),1),NDEX(TBSSPptos[Nombre],MATCH(TComparativa[[#This Row],[Cuenta]],TBSSPptos[Código],0),1))</f>
        <v>Reparc. y cons. barricas, depo</v>
      </c>
      <c r="C38" s="30">
        <f>IFERROR(INDEX(TBSSReal[Saldo],MATCH(TComparativa[[#This Row],[Cuenta]],TBSSReal[Código],0),1),0)</f>
        <v>15639.58</v>
      </c>
      <c r="D38" s="30">
        <f>IFERROR(INDEX(TBSSPptos[Saldo],MATCH(TComparativa[[#This Row],[Cuenta]],TBSSPptos[Código],0),1),0)</f>
        <v>15639.58</v>
      </c>
      <c r="E38" s="17">
        <f>TComparativa[[#This Row],[Presupuesto 2022]]-TComparativa[[#This Row],[REAL 2022]]</f>
        <v>0</v>
      </c>
      <c r="F38" s="18">
        <f>VALUE(LEFT(TComparativa[[#This Row],[Cuenta]],3))</f>
        <v>622</v>
      </c>
    </row>
    <row r="39" spans="1:6" x14ac:dyDescent="0.25">
      <c r="A39" s="13">
        <v>6220007</v>
      </c>
      <c r="B39" s="14" t="str">
        <f>IFERROR(INDEX(TBSSReal[Nombre],MATCH(TComparativa[[#This Row],[Cuenta]],TBSSReal[Código],0),1),NDEX(TBSSPptos[Nombre],MATCH(TComparativa[[#This Row],[Cuenta]],TBSSPptos[Código],0),1))</f>
        <v>Reparc. y conserv.equips infor</v>
      </c>
      <c r="C39" s="30">
        <f>IFERROR(INDEX(TBSSReal[Saldo],MATCH(TComparativa[[#This Row],[Cuenta]],TBSSReal[Código],0),1),0)</f>
        <v>3363.53</v>
      </c>
      <c r="D39" s="30">
        <f>IFERROR(INDEX(TBSSPptos[Saldo],MATCH(TComparativa[[#This Row],[Cuenta]],TBSSPptos[Código],0),1),0)</f>
        <v>3266.4300000000003</v>
      </c>
      <c r="E39" s="17">
        <f>TComparativa[[#This Row],[Presupuesto 2022]]-TComparativa[[#This Row],[REAL 2022]]</f>
        <v>-97.099999999999909</v>
      </c>
      <c r="F39" s="18">
        <f>VALUE(LEFT(TComparativa[[#This Row],[Cuenta]],3))</f>
        <v>622</v>
      </c>
    </row>
    <row r="40" spans="1:6" x14ac:dyDescent="0.25">
      <c r="A40" s="13">
        <v>6220008</v>
      </c>
      <c r="B40" s="14" t="str">
        <f>IFERROR(INDEX(TBSSReal[Nombre],MATCH(TComparativa[[#This Row],[Cuenta]],TBSSReal[Código],0),1),NDEX(TBSSPptos[Nombre],MATCH(TComparativa[[#This Row],[Cuenta]],TBSSPptos[Código],0),1))</f>
        <v>Reparc. y conserv. vehiculos</v>
      </c>
      <c r="C40" s="30">
        <f>IFERROR(INDEX(TBSSReal[Saldo],MATCH(TComparativa[[#This Row],[Cuenta]],TBSSReal[Código],0),1),0)</f>
        <v>390.03</v>
      </c>
      <c r="D40" s="30">
        <f>IFERROR(INDEX(TBSSPptos[Saldo],MATCH(TComparativa[[#This Row],[Cuenta]],TBSSPptos[Código],0),1),0)</f>
        <v>789.05</v>
      </c>
      <c r="E40" s="17">
        <f>TComparativa[[#This Row],[Presupuesto 2022]]-TComparativa[[#This Row],[REAL 2022]]</f>
        <v>399.02</v>
      </c>
      <c r="F40" s="18">
        <f>VALUE(LEFT(TComparativa[[#This Row],[Cuenta]],3))</f>
        <v>622</v>
      </c>
    </row>
    <row r="41" spans="1:6" x14ac:dyDescent="0.25">
      <c r="A41" s="13">
        <v>6220009</v>
      </c>
      <c r="B41" s="14" t="str">
        <f>IFERROR(INDEX(TBSSReal[Nombre],MATCH(TComparativa[[#This Row],[Cuenta]],TBSSReal[Código],0),1),NDEX(TBSSPptos[Nombre],MATCH(TComparativa[[#This Row],[Cuenta]],TBSSPptos[Código],0),1))</f>
        <v>Reparación y Conservación Varios</v>
      </c>
      <c r="C41" s="30">
        <f>IFERROR(INDEX(TBSSReal[Saldo],MATCH(TComparativa[[#This Row],[Cuenta]],TBSSReal[Código],0),1),0)</f>
        <v>18556.79</v>
      </c>
      <c r="D41" s="30">
        <f>IFERROR(INDEX(TBSSPptos[Saldo],MATCH(TComparativa[[#This Row],[Cuenta]],TBSSPptos[Código],0),1),0)</f>
        <v>17699.739999999998</v>
      </c>
      <c r="E41" s="17">
        <f>TComparativa[[#This Row],[Presupuesto 2022]]-TComparativa[[#This Row],[REAL 2022]]</f>
        <v>-857.05000000000291</v>
      </c>
      <c r="F41" s="18">
        <f>VALUE(LEFT(TComparativa[[#This Row],[Cuenta]],3))</f>
        <v>622</v>
      </c>
    </row>
    <row r="42" spans="1:6" x14ac:dyDescent="0.25">
      <c r="A42" s="13">
        <v>6230001</v>
      </c>
      <c r="B42" s="14" t="str">
        <f>IFERROR(INDEX(TBSSReal[Nombre],MATCH(TComparativa[[#This Row],[Cuenta]],TBSSReal[Código],0),1),NDEX(TBSSPptos[Nombre],MATCH(TComparativa[[#This Row],[Cuenta]],TBSSPptos[Código],0),1))</f>
        <v>Asesoramiento Laboral</v>
      </c>
      <c r="C42" s="30">
        <f>IFERROR(INDEX(TBSSReal[Saldo],MATCH(TComparativa[[#This Row],[Cuenta]],TBSSReal[Código],0),1),0)</f>
        <v>25982.67</v>
      </c>
      <c r="D42" s="30">
        <f>IFERROR(INDEX(TBSSPptos[Saldo],MATCH(TComparativa[[#This Row],[Cuenta]],TBSSPptos[Código],0),1),0)</f>
        <v>26887.329999999994</v>
      </c>
      <c r="E42" s="17">
        <f>TComparativa[[#This Row],[Presupuesto 2022]]-TComparativa[[#This Row],[REAL 2022]]</f>
        <v>904.65999999999622</v>
      </c>
      <c r="F42" s="18">
        <f>VALUE(LEFT(TComparativa[[#This Row],[Cuenta]],3))</f>
        <v>623</v>
      </c>
    </row>
    <row r="43" spans="1:6" x14ac:dyDescent="0.25">
      <c r="A43" s="13">
        <v>6230002</v>
      </c>
      <c r="B43" s="14" t="str">
        <f>IFERROR(INDEX(TBSSReal[Nombre],MATCH(TComparativa[[#This Row],[Cuenta]],TBSSReal[Código],0),1),NDEX(TBSSPptos[Nombre],MATCH(TComparativa[[#This Row],[Cuenta]],TBSSPptos[Código],0),1))</f>
        <v>Gastos Analisis de Muestras Corchos</v>
      </c>
      <c r="C43" s="30">
        <f>IFERROR(INDEX(TBSSReal[Saldo],MATCH(TComparativa[[#This Row],[Cuenta]],TBSSReal[Código],0),1),0)</f>
        <v>10446.219999999999</v>
      </c>
      <c r="D43" s="30">
        <f>IFERROR(INDEX(TBSSPptos[Saldo],MATCH(TComparativa[[#This Row],[Cuenta]],TBSSPptos[Código],0),1),0)</f>
        <v>8718.2199999999993</v>
      </c>
      <c r="E43" s="17">
        <f>TComparativa[[#This Row],[Presupuesto 2022]]-TComparativa[[#This Row],[REAL 2022]]</f>
        <v>-1728</v>
      </c>
      <c r="F43" s="18">
        <f>VALUE(LEFT(TComparativa[[#This Row],[Cuenta]],3))</f>
        <v>623</v>
      </c>
    </row>
    <row r="44" spans="1:6" x14ac:dyDescent="0.25">
      <c r="A44" s="13">
        <v>6230003</v>
      </c>
      <c r="B44" s="14" t="str">
        <f>IFERROR(INDEX(TBSSReal[Nombre],MATCH(TComparativa[[#This Row],[Cuenta]],TBSSReal[Código],0),1),NDEX(TBSSPptos[Nombre],MATCH(TComparativa[[#This Row],[Cuenta]],TBSSPptos[Código],0),1))</f>
        <v>Asesoramiento Fiscal y Contab.</v>
      </c>
      <c r="C44" s="30">
        <f>IFERROR(INDEX(TBSSReal[Saldo],MATCH(TComparativa[[#This Row],[Cuenta]],TBSSReal[Código],0),1),0)</f>
        <v>36957.360000000001</v>
      </c>
      <c r="D44" s="30">
        <f>IFERROR(INDEX(TBSSPptos[Saldo],MATCH(TComparativa[[#This Row],[Cuenta]],TBSSPptos[Código],0),1),0)</f>
        <v>16994.686000000002</v>
      </c>
      <c r="E44" s="17">
        <f>TComparativa[[#This Row],[Presupuesto 2022]]-TComparativa[[#This Row],[REAL 2022]]</f>
        <v>-19962.673999999999</v>
      </c>
      <c r="F44" s="18">
        <f>VALUE(LEFT(TComparativa[[#This Row],[Cuenta]],3))</f>
        <v>623</v>
      </c>
    </row>
    <row r="45" spans="1:6" x14ac:dyDescent="0.25">
      <c r="A45" s="13">
        <v>6230005</v>
      </c>
      <c r="B45" s="14" t="str">
        <f>IFERROR(INDEX(TBSSReal[Nombre],MATCH(TComparativa[[#This Row],[Cuenta]],TBSSReal[Código],0),1),NDEX(TBSSPptos[Nombre],MATCH(TComparativa[[#This Row],[Cuenta]],TBSSPptos[Código],0),1))</f>
        <v>Gestion de Marcas y Patentes</v>
      </c>
      <c r="C45" s="30">
        <f>IFERROR(INDEX(TBSSReal[Saldo],MATCH(TComparativa[[#This Row],[Cuenta]],TBSSReal[Código],0),1),0)</f>
        <v>18029.52</v>
      </c>
      <c r="D45" s="30">
        <f>IFERROR(INDEX(TBSSPptos[Saldo],MATCH(TComparativa[[#This Row],[Cuenta]],TBSSPptos[Código],0),1),0)</f>
        <v>19260.52</v>
      </c>
      <c r="E45" s="17">
        <f>TComparativa[[#This Row],[Presupuesto 2022]]-TComparativa[[#This Row],[REAL 2022]]</f>
        <v>1231</v>
      </c>
      <c r="F45" s="18">
        <f>VALUE(LEFT(TComparativa[[#This Row],[Cuenta]],3))</f>
        <v>623</v>
      </c>
    </row>
    <row r="46" spans="1:6" x14ac:dyDescent="0.25">
      <c r="A46" s="13">
        <v>6230006</v>
      </c>
      <c r="B46" s="14" t="str">
        <f>IFERROR(INDEX(TBSSReal[Nombre],MATCH(TComparativa[[#This Row],[Cuenta]],TBSSReal[Código],0),1),NDEX(TBSSPptos[Nombre],MATCH(TComparativa[[#This Row],[Cuenta]],TBSSPptos[Código],0),1))</f>
        <v>Servicios Juridicos</v>
      </c>
      <c r="C46" s="30">
        <f>IFERROR(INDEX(TBSSReal[Saldo],MATCH(TComparativa[[#This Row],[Cuenta]],TBSSReal[Código],0),1),0)</f>
        <v>253.61</v>
      </c>
      <c r="D46" s="30">
        <f>IFERROR(INDEX(TBSSPptos[Saldo],MATCH(TComparativa[[#This Row],[Cuenta]],TBSSPptos[Código],0),1),0)</f>
        <v>253.61</v>
      </c>
      <c r="E46" s="17">
        <f>TComparativa[[#This Row],[Presupuesto 2022]]-TComparativa[[#This Row],[REAL 2022]]</f>
        <v>0</v>
      </c>
      <c r="F46" s="18">
        <f>VALUE(LEFT(TComparativa[[#This Row],[Cuenta]],3))</f>
        <v>623</v>
      </c>
    </row>
    <row r="47" spans="1:6" x14ac:dyDescent="0.25">
      <c r="A47" s="13">
        <v>6230008</v>
      </c>
      <c r="B47" s="14" t="str">
        <f>IFERROR(INDEX(TBSSReal[Nombre],MATCH(TComparativa[[#This Row],[Cuenta]],TBSSReal[Código],0),1),NDEX(TBSSPptos[Nombre],MATCH(TComparativa[[#This Row],[Cuenta]],TBSSPptos[Código],0),1))</f>
        <v>Honorarios de Notaria y Registro</v>
      </c>
      <c r="C47" s="30">
        <f>IFERROR(INDEX(TBSSReal[Saldo],MATCH(TComparativa[[#This Row],[Cuenta]],TBSSReal[Código],0),1),0)</f>
        <v>2929.9</v>
      </c>
      <c r="D47" s="30">
        <f>IFERROR(INDEX(TBSSPptos[Saldo],MATCH(TComparativa[[#This Row],[Cuenta]],TBSSPptos[Código],0),1),0)</f>
        <v>1754.48</v>
      </c>
      <c r="E47" s="17">
        <f>TComparativa[[#This Row],[Presupuesto 2022]]-TComparativa[[#This Row],[REAL 2022]]</f>
        <v>-1175.42</v>
      </c>
      <c r="F47" s="18">
        <f>VALUE(LEFT(TComparativa[[#This Row],[Cuenta]],3))</f>
        <v>623</v>
      </c>
    </row>
    <row r="48" spans="1:6" x14ac:dyDescent="0.25">
      <c r="A48" s="13">
        <v>6230010</v>
      </c>
      <c r="B48" s="14" t="str">
        <f>IFERROR(INDEX(TBSSReal[Nombre],MATCH(TComparativa[[#This Row],[Cuenta]],TBSSReal[Código],0),1),NDEX(TBSSPptos[Nombre],MATCH(TComparativa[[#This Row],[Cuenta]],TBSSPptos[Código],0),1))</f>
        <v>Servicios de Auditoria</v>
      </c>
      <c r="C48" s="30">
        <f>IFERROR(INDEX(TBSSReal[Saldo],MATCH(TComparativa[[#This Row],[Cuenta]],TBSSReal[Código],0),1),0)</f>
        <v>13954.169999999998</v>
      </c>
      <c r="D48" s="30">
        <f>IFERROR(INDEX(TBSSPptos[Saldo],MATCH(TComparativa[[#This Row],[Cuenta]],TBSSPptos[Código],0),1),0)</f>
        <v>22354.17</v>
      </c>
      <c r="E48" s="17">
        <f>TComparativa[[#This Row],[Presupuesto 2022]]-TComparativa[[#This Row],[REAL 2022]]</f>
        <v>8400</v>
      </c>
      <c r="F48" s="18">
        <f>VALUE(LEFT(TComparativa[[#This Row],[Cuenta]],3))</f>
        <v>623</v>
      </c>
    </row>
    <row r="49" spans="1:6" x14ac:dyDescent="0.25">
      <c r="A49" s="13">
        <v>6230011</v>
      </c>
      <c r="B49" s="14" t="str">
        <f>IFERROR(INDEX(TBSSReal[Nombre],MATCH(TComparativa[[#This Row],[Cuenta]],TBSSReal[Código],0),1),NDEX(TBSSPptos[Nombre],MATCH(TComparativa[[#This Row],[Cuenta]],TBSSPptos[Código],0),1))</f>
        <v>Serv.Sist. Calidad y Seguridad</v>
      </c>
      <c r="C49" s="30">
        <f>IFERROR(INDEX(TBSSReal[Saldo],MATCH(TComparativa[[#This Row],[Cuenta]],TBSSReal[Código],0),1),0)</f>
        <v>7605</v>
      </c>
      <c r="D49" s="30">
        <f>IFERROR(INDEX(TBSSPptos[Saldo],MATCH(TComparativa[[#This Row],[Cuenta]],TBSSPptos[Código],0),1),0)</f>
        <v>7605</v>
      </c>
      <c r="E49" s="17">
        <f>TComparativa[[#This Row],[Presupuesto 2022]]-TComparativa[[#This Row],[REAL 2022]]</f>
        <v>0</v>
      </c>
      <c r="F49" s="18">
        <f>VALUE(LEFT(TComparativa[[#This Row],[Cuenta]],3))</f>
        <v>623</v>
      </c>
    </row>
    <row r="50" spans="1:6" x14ac:dyDescent="0.25">
      <c r="A50" s="13">
        <v>6230013</v>
      </c>
      <c r="B50" s="14" t="str">
        <f>IFERROR(INDEX(TBSSReal[Nombre],MATCH(TComparativa[[#This Row],[Cuenta]],TBSSReal[Código],0),1),NDEX(TBSSPptos[Nombre],MATCH(TComparativa[[#This Row],[Cuenta]],TBSSPptos[Código],0),1))</f>
        <v>Otros servicios</v>
      </c>
      <c r="C50" s="30">
        <f>IFERROR(INDEX(TBSSReal[Saldo],MATCH(TComparativa[[#This Row],[Cuenta]],TBSSReal[Código],0),1),0)</f>
        <v>8123.22</v>
      </c>
      <c r="D50" s="30">
        <f>IFERROR(INDEX(TBSSPptos[Saldo],MATCH(TComparativa[[#This Row],[Cuenta]],TBSSPptos[Código],0),1),0)</f>
        <v>12750.8</v>
      </c>
      <c r="E50" s="17">
        <f>TComparativa[[#This Row],[Presupuesto 2022]]-TComparativa[[#This Row],[REAL 2022]]</f>
        <v>4627.579999999999</v>
      </c>
      <c r="F50" s="18">
        <f>VALUE(LEFT(TComparativa[[#This Row],[Cuenta]],3))</f>
        <v>623</v>
      </c>
    </row>
    <row r="51" spans="1:6" x14ac:dyDescent="0.25">
      <c r="A51" s="13">
        <v>6230014</v>
      </c>
      <c r="B51" s="14" t="str">
        <f>IFERROR(INDEX(TBSSReal[Nombre],MATCH(TComparativa[[#This Row],[Cuenta]],TBSSReal[Código],0),1),NDEX(TBSSPptos[Nombre],MATCH(TComparativa[[#This Row],[Cuenta]],TBSSPptos[Código],0),1))</f>
        <v>Comisiones ventas</v>
      </c>
      <c r="C51" s="30">
        <f>IFERROR(INDEX(TBSSReal[Saldo],MATCH(TComparativa[[#This Row],[Cuenta]],TBSSReal[Código],0),1),0)</f>
        <v>17110.169999999998</v>
      </c>
      <c r="D51" s="30">
        <f>IFERROR(INDEX(TBSSPptos[Saldo],MATCH(TComparativa[[#This Row],[Cuenta]],TBSSPptos[Código],0),1),0)</f>
        <v>17110.170000000002</v>
      </c>
      <c r="E51" s="17">
        <f>TComparativa[[#This Row],[Presupuesto 2022]]-TComparativa[[#This Row],[REAL 2022]]</f>
        <v>0</v>
      </c>
      <c r="F51" s="18">
        <f>VALUE(LEFT(TComparativa[[#This Row],[Cuenta]],3))</f>
        <v>623</v>
      </c>
    </row>
    <row r="52" spans="1:6" x14ac:dyDescent="0.25">
      <c r="A52" s="13">
        <v>6230016</v>
      </c>
      <c r="B52" s="14" t="str">
        <f>IFERROR(INDEX(TBSSReal[Nombre],MATCH(TComparativa[[#This Row],[Cuenta]],TBSSReal[Código],0),1),NDEX(TBSSPptos[Nombre],MATCH(TComparativa[[#This Row],[Cuenta]],TBSSPptos[Código],0),1))</f>
        <v>Asesoría Enológica</v>
      </c>
      <c r="C52" s="30">
        <f>IFERROR(INDEX(TBSSReal[Saldo],MATCH(TComparativa[[#This Row],[Cuenta]],TBSSReal[Código],0),1),0)</f>
        <v>70304</v>
      </c>
      <c r="D52" s="30">
        <f>IFERROR(INDEX(TBSSPptos[Saldo],MATCH(TComparativa[[#This Row],[Cuenta]],TBSSPptos[Código],0),1),0)</f>
        <v>64470</v>
      </c>
      <c r="E52" s="17">
        <f>TComparativa[[#This Row],[Presupuesto 2022]]-TComparativa[[#This Row],[REAL 2022]]</f>
        <v>-5834</v>
      </c>
      <c r="F52" s="18">
        <f>VALUE(LEFT(TComparativa[[#This Row],[Cuenta]],3))</f>
        <v>623</v>
      </c>
    </row>
    <row r="53" spans="1:6" x14ac:dyDescent="0.25">
      <c r="A53" s="13">
        <v>6230017</v>
      </c>
      <c r="B53" s="14" t="str">
        <f>IFERROR(INDEX(TBSSReal[Nombre],MATCH(TComparativa[[#This Row],[Cuenta]],TBSSReal[Código],0),1),NDEX(TBSSPptos[Nombre],MATCH(TComparativa[[#This Row],[Cuenta]],TBSSPptos[Código],0),1))</f>
        <v>Gastos Servicios Personal</v>
      </c>
      <c r="C53" s="30">
        <f>IFERROR(INDEX(TBSSReal[Saldo],MATCH(TComparativa[[#This Row],[Cuenta]],TBSSReal[Código],0),1),0)</f>
        <v>1605.74</v>
      </c>
      <c r="D53" s="30">
        <f>IFERROR(INDEX(TBSSPptos[Saldo],MATCH(TComparativa[[#This Row],[Cuenta]],TBSSPptos[Código],0),1),0)</f>
        <v>1605.74</v>
      </c>
      <c r="E53" s="17">
        <f>TComparativa[[#This Row],[Presupuesto 2022]]-TComparativa[[#This Row],[REAL 2022]]</f>
        <v>0</v>
      </c>
      <c r="F53" s="18">
        <f>VALUE(LEFT(TComparativa[[#This Row],[Cuenta]],3))</f>
        <v>623</v>
      </c>
    </row>
    <row r="54" spans="1:6" x14ac:dyDescent="0.25">
      <c r="A54" s="13">
        <v>6230019</v>
      </c>
      <c r="B54" s="14" t="str">
        <f>IFERROR(INDEX(TBSSReal[Nombre],MATCH(TComparativa[[#This Row],[Cuenta]],TBSSReal[Código],0),1),NDEX(TBSSPptos[Nombre],MATCH(TComparativa[[#This Row],[Cuenta]],TBSSPptos[Código],0),1))</f>
        <v>Comisiones Ventas Exportacion</v>
      </c>
      <c r="C54" s="30">
        <f>IFERROR(INDEX(TBSSReal[Saldo],MATCH(TComparativa[[#This Row],[Cuenta]],TBSSReal[Código],0),1),0)</f>
        <v>27184.06</v>
      </c>
      <c r="D54" s="30">
        <f>IFERROR(INDEX(TBSSPptos[Saldo],MATCH(TComparativa[[#This Row],[Cuenta]],TBSSPptos[Código],0),1),0)</f>
        <v>11878.96</v>
      </c>
      <c r="E54" s="17">
        <f>TComparativa[[#This Row],[Presupuesto 2022]]-TComparativa[[#This Row],[REAL 2022]]</f>
        <v>-15305.100000000002</v>
      </c>
      <c r="F54" s="18">
        <f>VALUE(LEFT(TComparativa[[#This Row],[Cuenta]],3))</f>
        <v>623</v>
      </c>
    </row>
    <row r="55" spans="1:6" x14ac:dyDescent="0.25">
      <c r="A55" s="13">
        <v>6230021</v>
      </c>
      <c r="B55" s="14" t="str">
        <f>IFERROR(INDEX(TBSSReal[Nombre],MATCH(TComparativa[[#This Row],[Cuenta]],TBSSReal[Código],0),1),NDEX(TBSSPptos[Nombre],MATCH(TComparativa[[#This Row],[Cuenta]],TBSSPptos[Código],0),1))</f>
        <v>Wineries for Climate Protection</v>
      </c>
      <c r="C55" s="30">
        <f>IFERROR(INDEX(TBSSReal[Saldo],MATCH(TComparativa[[#This Row],[Cuenta]],TBSSReal[Código],0),1),0)</f>
        <v>1662.5</v>
      </c>
      <c r="D55" s="30">
        <f>IFERROR(INDEX(TBSSPptos[Saldo],MATCH(TComparativa[[#This Row],[Cuenta]],TBSSPptos[Código],0),1),0)</f>
        <v>0</v>
      </c>
      <c r="E55" s="17">
        <f>TComparativa[[#This Row],[Presupuesto 2022]]-TComparativa[[#This Row],[REAL 2022]]</f>
        <v>-1662.5</v>
      </c>
      <c r="F55" s="18">
        <f>VALUE(LEFT(TComparativa[[#This Row],[Cuenta]],3))</f>
        <v>623</v>
      </c>
    </row>
    <row r="56" spans="1:6" x14ac:dyDescent="0.25">
      <c r="A56" s="13">
        <v>6240001</v>
      </c>
      <c r="B56" s="14" t="str">
        <f>IFERROR(INDEX(TBSSReal[Nombre],MATCH(TComparativa[[#This Row],[Cuenta]],TBSSReal[Código],0),1),NDEX(TBSSPptos[Nombre],MATCH(TComparativa[[#This Row],[Cuenta]],TBSSPptos[Código],0),1))</f>
        <v>Transporte de Ventas</v>
      </c>
      <c r="C56" s="30">
        <f>IFERROR(INDEX(TBSSReal[Saldo],MATCH(TComparativa[[#This Row],[Cuenta]],TBSSReal[Código],0),1),0)</f>
        <v>20192.030000000002</v>
      </c>
      <c r="D56" s="30">
        <f>IFERROR(INDEX(TBSSPptos[Saldo],MATCH(TComparativa[[#This Row],[Cuenta]],TBSSPptos[Código],0),1),0)</f>
        <v>18551.87</v>
      </c>
      <c r="E56" s="17">
        <f>TComparativa[[#This Row],[Presupuesto 2022]]-TComparativa[[#This Row],[REAL 2022]]</f>
        <v>-1640.1600000000035</v>
      </c>
      <c r="F56" s="18">
        <f>VALUE(LEFT(TComparativa[[#This Row],[Cuenta]],3))</f>
        <v>624</v>
      </c>
    </row>
    <row r="57" spans="1:6" x14ac:dyDescent="0.25">
      <c r="A57" s="13">
        <v>6240002</v>
      </c>
      <c r="B57" s="14" t="str">
        <f>IFERROR(INDEX(TBSSReal[Nombre],MATCH(TComparativa[[#This Row],[Cuenta]],TBSSReal[Código],0),1),NDEX(TBSSPptos[Nombre],MATCH(TComparativa[[#This Row],[Cuenta]],TBSSPptos[Código],0),1))</f>
        <v>Transporte de Compras</v>
      </c>
      <c r="C57" s="30">
        <f>IFERROR(INDEX(TBSSReal[Saldo],MATCH(TComparativa[[#This Row],[Cuenta]],TBSSReal[Código],0),1),0)</f>
        <v>36797.919999999998</v>
      </c>
      <c r="D57" s="30">
        <f>IFERROR(INDEX(TBSSPptos[Saldo],MATCH(TComparativa[[#This Row],[Cuenta]],TBSSPptos[Código],0),1),0)</f>
        <v>38361.040000000001</v>
      </c>
      <c r="E57" s="17">
        <f>TComparativa[[#This Row],[Presupuesto 2022]]-TComparativa[[#This Row],[REAL 2022]]</f>
        <v>1563.1200000000026</v>
      </c>
      <c r="F57" s="18">
        <f>VALUE(LEFT(TComparativa[[#This Row],[Cuenta]],3))</f>
        <v>624</v>
      </c>
    </row>
    <row r="58" spans="1:6" x14ac:dyDescent="0.25">
      <c r="A58" s="13">
        <v>6240003</v>
      </c>
      <c r="B58" s="14" t="str">
        <f>IFERROR(INDEX(TBSSReal[Nombre],MATCH(TComparativa[[#This Row],[Cuenta]],TBSSReal[Código],0),1),NDEX(TBSSPptos[Nombre],MATCH(TComparativa[[#This Row],[Cuenta]],TBSSPptos[Código],0),1))</f>
        <v>Transporte de Muestras</v>
      </c>
      <c r="C58" s="30">
        <f>IFERROR(INDEX(TBSSReal[Saldo],MATCH(TComparativa[[#This Row],[Cuenta]],TBSSReal[Código],0),1),0)</f>
        <v>8075.1799999999994</v>
      </c>
      <c r="D58" s="30">
        <f>IFERROR(INDEX(TBSSPptos[Saldo],MATCH(TComparativa[[#This Row],[Cuenta]],TBSSPptos[Código],0),1),0)</f>
        <v>10256.49</v>
      </c>
      <c r="E58" s="17">
        <f>TComparativa[[#This Row],[Presupuesto 2022]]-TComparativa[[#This Row],[REAL 2022]]</f>
        <v>2181.3100000000004</v>
      </c>
      <c r="F58" s="18">
        <f>VALUE(LEFT(TComparativa[[#This Row],[Cuenta]],3))</f>
        <v>624</v>
      </c>
    </row>
    <row r="59" spans="1:6" x14ac:dyDescent="0.25">
      <c r="A59" s="13">
        <v>6240005</v>
      </c>
      <c r="B59" s="14" t="str">
        <f>IFERROR(INDEX(TBSSReal[Nombre],MATCH(TComparativa[[#This Row],[Cuenta]],TBSSReal[Código],0),1),NDEX(TBSSPptos[Nombre],MATCH(TComparativa[[#This Row],[Cuenta]],TBSSPptos[Código],0),1))</f>
        <v>Transportes varios</v>
      </c>
      <c r="C59" s="30">
        <f>IFERROR(INDEX(TBSSReal[Saldo],MATCH(TComparativa[[#This Row],[Cuenta]],TBSSReal[Código],0),1),0)</f>
        <v>3397.48</v>
      </c>
      <c r="D59" s="30">
        <f>IFERROR(INDEX(TBSSPptos[Saldo],MATCH(TComparativa[[#This Row],[Cuenta]],TBSSPptos[Código],0),1),0)</f>
        <v>2828.4800000000005</v>
      </c>
      <c r="E59" s="17">
        <f>TComparativa[[#This Row],[Presupuesto 2022]]-TComparativa[[#This Row],[REAL 2022]]</f>
        <v>-568.99999999999955</v>
      </c>
      <c r="F59" s="18">
        <f>VALUE(LEFT(TComparativa[[#This Row],[Cuenta]],3))</f>
        <v>624</v>
      </c>
    </row>
    <row r="60" spans="1:6" x14ac:dyDescent="0.25">
      <c r="A60" s="13">
        <v>6240006</v>
      </c>
      <c r="B60" s="14" t="str">
        <f>IFERROR(INDEX(TBSSReal[Nombre],MATCH(TComparativa[[#This Row],[Cuenta]],TBSSReal[Código],0),1),NDEX(TBSSPptos[Nombre],MATCH(TComparativa[[#This Row],[Cuenta]],TBSSPptos[Código],0),1))</f>
        <v>Transporte entre almacenes</v>
      </c>
      <c r="C60" s="30">
        <f>IFERROR(INDEX(TBSSReal[Saldo],MATCH(TComparativa[[#This Row],[Cuenta]],TBSSReal[Código],0),1),0)</f>
        <v>11271.53</v>
      </c>
      <c r="D60" s="30">
        <f>IFERROR(INDEX(TBSSPptos[Saldo],MATCH(TComparativa[[#This Row],[Cuenta]],TBSSPptos[Código],0),1),0)</f>
        <v>9408.49</v>
      </c>
      <c r="E60" s="17">
        <f>TComparativa[[#This Row],[Presupuesto 2022]]-TComparativa[[#This Row],[REAL 2022]]</f>
        <v>-1863.0400000000009</v>
      </c>
      <c r="F60" s="18">
        <f>VALUE(LEFT(TComparativa[[#This Row],[Cuenta]],3))</f>
        <v>624</v>
      </c>
    </row>
    <row r="61" spans="1:6" x14ac:dyDescent="0.25">
      <c r="A61" s="13">
        <v>6240007</v>
      </c>
      <c r="B61" s="14" t="str">
        <f>IFERROR(INDEX(TBSSReal[Nombre],MATCH(TComparativa[[#This Row],[Cuenta]],TBSSReal[Código],0),1),NDEX(TBSSPptos[Nombre],MATCH(TComparativa[[#This Row],[Cuenta]],TBSSPptos[Código],0),1))</f>
        <v>Transportes exportación</v>
      </c>
      <c r="C61" s="30">
        <f>IFERROR(INDEX(TBSSReal[Saldo],MATCH(TComparativa[[#This Row],[Cuenta]],TBSSReal[Código],0),1),0)</f>
        <v>689.68</v>
      </c>
      <c r="D61" s="30">
        <f>IFERROR(INDEX(TBSSPptos[Saldo],MATCH(TComparativa[[#This Row],[Cuenta]],TBSSPptos[Código],0),1),0)</f>
        <v>-24.430000000000177</v>
      </c>
      <c r="E61" s="17">
        <f>TComparativa[[#This Row],[Presupuesto 2022]]-TComparativa[[#This Row],[REAL 2022]]</f>
        <v>-714.11000000000013</v>
      </c>
      <c r="F61" s="18">
        <f>VALUE(LEFT(TComparativa[[#This Row],[Cuenta]],3))</f>
        <v>624</v>
      </c>
    </row>
    <row r="62" spans="1:6" x14ac:dyDescent="0.25">
      <c r="A62" s="13">
        <v>6250001</v>
      </c>
      <c r="B62" s="14" t="str">
        <f>IFERROR(INDEX(TBSSReal[Nombre],MATCH(TComparativa[[#This Row],[Cuenta]],TBSSReal[Código],0),1),NDEX(TBSSPptos[Nombre],MATCH(TComparativa[[#This Row],[Cuenta]],TBSSPptos[Código],0),1))</f>
        <v>Seguro Colectivo Accidentes</v>
      </c>
      <c r="C62" s="30">
        <f>IFERROR(INDEX(TBSSReal[Saldo],MATCH(TComparativa[[#This Row],[Cuenta]],TBSSReal[Código],0),1),0)</f>
        <v>2819.62</v>
      </c>
      <c r="D62" s="30">
        <f>IFERROR(INDEX(TBSSPptos[Saldo],MATCH(TComparativa[[#This Row],[Cuenta]],TBSSPptos[Código],0),1),0)</f>
        <v>2495.4100000000003</v>
      </c>
      <c r="E62" s="17">
        <f>TComparativa[[#This Row],[Presupuesto 2022]]-TComparativa[[#This Row],[REAL 2022]]</f>
        <v>-324.20999999999958</v>
      </c>
      <c r="F62" s="18">
        <f>VALUE(LEFT(TComparativa[[#This Row],[Cuenta]],3))</f>
        <v>625</v>
      </c>
    </row>
    <row r="63" spans="1:6" x14ac:dyDescent="0.25">
      <c r="A63" s="13">
        <v>6250002</v>
      </c>
      <c r="B63" s="14" t="str">
        <f>IFERROR(INDEX(TBSSReal[Nombre],MATCH(TComparativa[[#This Row],[Cuenta]],TBSSReal[Código],0),1),NDEX(TBSSPptos[Nombre],MATCH(TComparativa[[#This Row],[Cuenta]],TBSSPptos[Código],0),1))</f>
        <v>Seguros Combinada Industrial</v>
      </c>
      <c r="C63" s="30">
        <f>IFERROR(INDEX(TBSSReal[Saldo],MATCH(TComparativa[[#This Row],[Cuenta]],TBSSReal[Código],0),1),0)</f>
        <v>12772.08</v>
      </c>
      <c r="D63" s="30">
        <f>IFERROR(INDEX(TBSSPptos[Saldo],MATCH(TComparativa[[#This Row],[Cuenta]],TBSSPptos[Código],0),1),0)</f>
        <v>12348.150000000001</v>
      </c>
      <c r="E63" s="17">
        <f>TComparativa[[#This Row],[Presupuesto 2022]]-TComparativa[[#This Row],[REAL 2022]]</f>
        <v>-423.92999999999847</v>
      </c>
      <c r="F63" s="18">
        <f>VALUE(LEFT(TComparativa[[#This Row],[Cuenta]],3))</f>
        <v>625</v>
      </c>
    </row>
    <row r="64" spans="1:6" x14ac:dyDescent="0.25">
      <c r="A64" s="13">
        <v>6250003</v>
      </c>
      <c r="B64" s="14" t="str">
        <f>IFERROR(INDEX(TBSSReal[Nombre],MATCH(TComparativa[[#This Row],[Cuenta]],TBSSReal[Código],0),1),NDEX(TBSSPptos[Nombre],MATCH(TComparativa[[#This Row],[Cuenta]],TBSSPptos[Código],0),1))</f>
        <v>Seguros de Vehiculos</v>
      </c>
      <c r="C64" s="30">
        <f>IFERROR(INDEX(TBSSReal[Saldo],MATCH(TComparativa[[#This Row],[Cuenta]],TBSSReal[Código],0),1),0)</f>
        <v>2628.92</v>
      </c>
      <c r="D64" s="30">
        <f>IFERROR(INDEX(TBSSPptos[Saldo],MATCH(TComparativa[[#This Row],[Cuenta]],TBSSPptos[Código],0),1),0)</f>
        <v>1389.0900000000001</v>
      </c>
      <c r="E64" s="17">
        <f>TComparativa[[#This Row],[Presupuesto 2022]]-TComparativa[[#This Row],[REAL 2022]]</f>
        <v>-1239.83</v>
      </c>
      <c r="F64" s="18">
        <f>VALUE(LEFT(TComparativa[[#This Row],[Cuenta]],3))</f>
        <v>625</v>
      </c>
    </row>
    <row r="65" spans="1:6" x14ac:dyDescent="0.25">
      <c r="A65" s="13">
        <v>6250004</v>
      </c>
      <c r="B65" s="14" t="str">
        <f>IFERROR(INDEX(TBSSReal[Nombre],MATCH(TComparativa[[#This Row],[Cuenta]],TBSSReal[Código],0),1),NDEX(TBSSPptos[Nombre],MATCH(TComparativa[[#This Row],[Cuenta]],TBSSPptos[Código],0),1))</f>
        <v>Seguro vida &gt; 45 años</v>
      </c>
      <c r="C65" s="30">
        <f>IFERROR(INDEX(TBSSReal[Saldo],MATCH(TComparativa[[#This Row],[Cuenta]],TBSSReal[Código],0),1),0)</f>
        <v>680.56</v>
      </c>
      <c r="D65" s="30">
        <f>IFERROR(INDEX(TBSSPptos[Saldo],MATCH(TComparativa[[#This Row],[Cuenta]],TBSSPptos[Código],0),1),0)</f>
        <v>680.56</v>
      </c>
      <c r="E65" s="17">
        <f>TComparativa[[#This Row],[Presupuesto 2022]]-TComparativa[[#This Row],[REAL 2022]]</f>
        <v>0</v>
      </c>
      <c r="F65" s="18">
        <f>VALUE(LEFT(TComparativa[[#This Row],[Cuenta]],3))</f>
        <v>625</v>
      </c>
    </row>
    <row r="66" spans="1:6" x14ac:dyDescent="0.25">
      <c r="A66" s="13">
        <v>6250005</v>
      </c>
      <c r="B66" s="14" t="str">
        <f>IFERROR(INDEX(TBSSReal[Nombre],MATCH(TComparativa[[#This Row],[Cuenta]],TBSSReal[Código],0),1),NDEX(TBSSPptos[Nombre],MATCH(TComparativa[[#This Row],[Cuenta]],TBSSPptos[Código],0),1))</f>
        <v>Seguro Mantemto Cdto. Export</v>
      </c>
      <c r="C66" s="30">
        <f>IFERROR(INDEX(TBSSReal[Saldo],MATCH(TComparativa[[#This Row],[Cuenta]],TBSSReal[Código],0),1),0)</f>
        <v>0</v>
      </c>
      <c r="D66" s="30">
        <f>IFERROR(INDEX(TBSSPptos[Saldo],MATCH(TComparativa[[#This Row],[Cuenta]],TBSSPptos[Código],0),1),0)</f>
        <v>0</v>
      </c>
      <c r="E66" s="17">
        <f>TComparativa[[#This Row],[Presupuesto 2022]]-TComparativa[[#This Row],[REAL 2022]]</f>
        <v>0</v>
      </c>
      <c r="F66" s="18">
        <f>VALUE(LEFT(TComparativa[[#This Row],[Cuenta]],3))</f>
        <v>625</v>
      </c>
    </row>
    <row r="67" spans="1:6" x14ac:dyDescent="0.25">
      <c r="A67" s="13">
        <v>6250007</v>
      </c>
      <c r="B67" s="14" t="str">
        <f>IFERROR(INDEX(TBSSReal[Nombre],MATCH(TComparativa[[#This Row],[Cuenta]],TBSSReal[Código],0),1),NDEX(TBSSPptos[Nombre],MATCH(TComparativa[[#This Row],[Cuenta]],TBSSPptos[Código],0),1))</f>
        <v>Seguro Médico</v>
      </c>
      <c r="C67" s="30">
        <f>IFERROR(INDEX(TBSSReal[Saldo],MATCH(TComparativa[[#This Row],[Cuenta]],TBSSReal[Código],0),1),0)</f>
        <v>9423.91</v>
      </c>
      <c r="D67" s="30">
        <f>IFERROR(INDEX(TBSSPptos[Saldo],MATCH(TComparativa[[#This Row],[Cuenta]],TBSSPptos[Código],0),1),0)</f>
        <v>9073.98</v>
      </c>
      <c r="E67" s="17">
        <f>TComparativa[[#This Row],[Presupuesto 2022]]-TComparativa[[#This Row],[REAL 2022]]</f>
        <v>-349.93000000000029</v>
      </c>
      <c r="F67" s="18">
        <f>VALUE(LEFT(TComparativa[[#This Row],[Cuenta]],3))</f>
        <v>625</v>
      </c>
    </row>
    <row r="68" spans="1:6" x14ac:dyDescent="0.25">
      <c r="A68" s="13">
        <v>6250008</v>
      </c>
      <c r="B68" s="14" t="str">
        <f>IFERROR(INDEX(TBSSReal[Nombre],MATCH(TComparativa[[#This Row],[Cuenta]],TBSSReal[Código],0),1),NDEX(TBSSPptos[Nombre],MATCH(TComparativa[[#This Row],[Cuenta]],TBSSPptos[Código],0),1))</f>
        <v>Seguro Responsabilidad Civil</v>
      </c>
      <c r="C68" s="30">
        <f>IFERROR(INDEX(TBSSReal[Saldo],MATCH(TComparativa[[#This Row],[Cuenta]],TBSSReal[Código],0),1),0)</f>
        <v>2470.36</v>
      </c>
      <c r="D68" s="30">
        <f>IFERROR(INDEX(TBSSPptos[Saldo],MATCH(TComparativa[[#This Row],[Cuenta]],TBSSPptos[Código],0),1),0)</f>
        <v>2470.36</v>
      </c>
      <c r="E68" s="17">
        <f>TComparativa[[#This Row],[Presupuesto 2022]]-TComparativa[[#This Row],[REAL 2022]]</f>
        <v>0</v>
      </c>
      <c r="F68" s="18">
        <f>VALUE(LEFT(TComparativa[[#This Row],[Cuenta]],3))</f>
        <v>625</v>
      </c>
    </row>
    <row r="69" spans="1:6" x14ac:dyDescent="0.25">
      <c r="A69" s="13">
        <v>6250009</v>
      </c>
      <c r="B69" s="14" t="str">
        <f>IFERROR(INDEX(TBSSReal[Nombre],MATCH(TComparativa[[#This Row],[Cuenta]],TBSSReal[Código],0),1),NDEX(TBSSPptos[Nombre],MATCH(TComparativa[[#This Row],[Cuenta]],TBSSPptos[Código],0),1))</f>
        <v>Seguro de Credito GVMV</v>
      </c>
      <c r="C69" s="30">
        <f>IFERROR(INDEX(TBSSReal[Saldo],MATCH(TComparativa[[#This Row],[Cuenta]],TBSSReal[Código],0),1),0)</f>
        <v>3174.07</v>
      </c>
      <c r="D69" s="30">
        <f>IFERROR(INDEX(TBSSPptos[Saldo],MATCH(TComparativa[[#This Row],[Cuenta]],TBSSPptos[Código],0),1),0)</f>
        <v>3292.9300000000003</v>
      </c>
      <c r="E69" s="17">
        <f>TComparativa[[#This Row],[Presupuesto 2022]]-TComparativa[[#This Row],[REAL 2022]]</f>
        <v>118.86000000000013</v>
      </c>
      <c r="F69" s="18">
        <f>VALUE(LEFT(TComparativa[[#This Row],[Cuenta]],3))</f>
        <v>625</v>
      </c>
    </row>
    <row r="70" spans="1:6" x14ac:dyDescent="0.25">
      <c r="A70" s="13">
        <v>6250010</v>
      </c>
      <c r="B70" s="14" t="str">
        <f>IFERROR(INDEX(TBSSReal[Nombre],MATCH(TComparativa[[#This Row],[Cuenta]],TBSSReal[Código],0),1),NDEX(TBSSPptos[Nombre],MATCH(TComparativa[[#This Row],[Cuenta]],TBSSPptos[Código],0),1))</f>
        <v>Seguro Campo</v>
      </c>
      <c r="C70" s="30">
        <f>IFERROR(INDEX(TBSSReal[Saldo],MATCH(TComparativa[[#This Row],[Cuenta]],TBSSReal[Código],0),1),0)</f>
        <v>33109</v>
      </c>
      <c r="D70" s="30">
        <f>IFERROR(INDEX(TBSSPptos[Saldo],MATCH(TComparativa[[#This Row],[Cuenta]],TBSSPptos[Código],0),1),0)</f>
        <v>33552.18</v>
      </c>
      <c r="E70" s="17">
        <f>TComparativa[[#This Row],[Presupuesto 2022]]-TComparativa[[#This Row],[REAL 2022]]</f>
        <v>443.18000000000029</v>
      </c>
      <c r="F70" s="18">
        <f>VALUE(LEFT(TComparativa[[#This Row],[Cuenta]],3))</f>
        <v>625</v>
      </c>
    </row>
    <row r="71" spans="1:6" x14ac:dyDescent="0.25">
      <c r="A71" s="13">
        <v>6250011</v>
      </c>
      <c r="B71" s="14" t="str">
        <f>IFERROR(INDEX(TBSSReal[Nombre],MATCH(TComparativa[[#This Row],[Cuenta]],TBSSReal[Código],0),1),NDEX(TBSSPptos[Nombre],MATCH(TComparativa[[#This Row],[Cuenta]],TBSSPptos[Código],0),1))</f>
        <v>Seguro Subsidio</v>
      </c>
      <c r="C71" s="30">
        <f>IFERROR(INDEX(TBSSReal[Saldo],MATCH(TComparativa[[#This Row],[Cuenta]],TBSSReal[Código],0),1),0)</f>
        <v>303.74</v>
      </c>
      <c r="D71" s="30">
        <f>IFERROR(INDEX(TBSSPptos[Saldo],MATCH(TComparativa[[#This Row],[Cuenta]],TBSSPptos[Código],0),1),0)</f>
        <v>153.27000000000001</v>
      </c>
      <c r="E71" s="17">
        <f>TComparativa[[#This Row],[Presupuesto 2022]]-TComparativa[[#This Row],[REAL 2022]]</f>
        <v>-150.47</v>
      </c>
      <c r="F71" s="18">
        <f>VALUE(LEFT(TComparativa[[#This Row],[Cuenta]],3))</f>
        <v>625</v>
      </c>
    </row>
    <row r="72" spans="1:6" x14ac:dyDescent="0.25">
      <c r="A72" s="13">
        <v>6250012</v>
      </c>
      <c r="B72" s="14" t="str">
        <f>IFERROR(INDEX(TBSSReal[Nombre],MATCH(TComparativa[[#This Row],[Cuenta]],TBSSReal[Código],0),1),NDEX(TBSSPptos[Nombre],MATCH(TComparativa[[#This Row],[Cuenta]],TBSSPptos[Código],0),1))</f>
        <v>Seguro Vida</v>
      </c>
      <c r="C72" s="30">
        <f>IFERROR(INDEX(TBSSReal[Saldo],MATCH(TComparativa[[#This Row],[Cuenta]],TBSSReal[Código],0),1),0)</f>
        <v>969.06</v>
      </c>
      <c r="D72" s="30">
        <f>IFERROR(INDEX(TBSSPptos[Saldo],MATCH(TComparativa[[#This Row],[Cuenta]],TBSSPptos[Código],0),1),0)</f>
        <v>430.36</v>
      </c>
      <c r="E72" s="17">
        <f>TComparativa[[#This Row],[Presupuesto 2022]]-TComparativa[[#This Row],[REAL 2022]]</f>
        <v>-538.69999999999993</v>
      </c>
      <c r="F72" s="18">
        <f>VALUE(LEFT(TComparativa[[#This Row],[Cuenta]],3))</f>
        <v>625</v>
      </c>
    </row>
    <row r="73" spans="1:6" x14ac:dyDescent="0.25">
      <c r="A73" s="13">
        <v>6250014</v>
      </c>
      <c r="B73" s="14" t="str">
        <f>IFERROR(INDEX(TBSSReal[Nombre],MATCH(TComparativa[[#This Row],[Cuenta]],TBSSReal[Código],0),1),NDEX(TBSSPptos[Nombre],MATCH(TComparativa[[#This Row],[Cuenta]],TBSSPptos[Código],0),1))</f>
        <v>Seguro Maquinaria</v>
      </c>
      <c r="C73" s="30">
        <f>IFERROR(INDEX(TBSSReal[Saldo],MATCH(TComparativa[[#This Row],[Cuenta]],TBSSReal[Código],0),1),0)</f>
        <v>472.28</v>
      </c>
      <c r="D73" s="30">
        <f>IFERROR(INDEX(TBSSPptos[Saldo],MATCH(TComparativa[[#This Row],[Cuenta]],TBSSPptos[Código],0),1),0)</f>
        <v>257.49</v>
      </c>
      <c r="E73" s="17">
        <f>TComparativa[[#This Row],[Presupuesto 2022]]-TComparativa[[#This Row],[REAL 2022]]</f>
        <v>-214.78999999999996</v>
      </c>
      <c r="F73" s="18">
        <f>VALUE(LEFT(TComparativa[[#This Row],[Cuenta]],3))</f>
        <v>625</v>
      </c>
    </row>
    <row r="74" spans="1:6" x14ac:dyDescent="0.25">
      <c r="A74" s="13">
        <v>6250015</v>
      </c>
      <c r="B74" s="14" t="str">
        <f>IFERROR(INDEX(TBSSReal[Nombre],MATCH(TComparativa[[#This Row],[Cuenta]],TBSSReal[Código],0),1),NDEX(TBSSPptos[Nombre],MATCH(TComparativa[[#This Row],[Cuenta]],TBSSPptos[Código],0),1))</f>
        <v>Seguro Administradores y Directivos</v>
      </c>
      <c r="C74" s="30">
        <f>IFERROR(INDEX(TBSSReal[Saldo],MATCH(TComparativa[[#This Row],[Cuenta]],TBSSReal[Código],0),1),0)</f>
        <v>1962.92</v>
      </c>
      <c r="D74" s="30">
        <f>IFERROR(INDEX(TBSSPptos[Saldo],MATCH(TComparativa[[#This Row],[Cuenta]],TBSSPptos[Código],0),1),0)</f>
        <v>204.36</v>
      </c>
      <c r="E74" s="17">
        <f>TComparativa[[#This Row],[Presupuesto 2022]]-TComparativa[[#This Row],[REAL 2022]]</f>
        <v>-1758.56</v>
      </c>
      <c r="F74" s="18">
        <f>VALUE(LEFT(TComparativa[[#This Row],[Cuenta]],3))</f>
        <v>625</v>
      </c>
    </row>
    <row r="75" spans="1:6" x14ac:dyDescent="0.25">
      <c r="A75" s="13">
        <v>6260003</v>
      </c>
      <c r="B75" s="14" t="str">
        <f>IFERROR(INDEX(TBSSReal[Nombre],MATCH(TComparativa[[#This Row],[Cuenta]],TBSSReal[Código],0),1),NDEX(TBSSPptos[Nombre],MATCH(TComparativa[[#This Row],[Cuenta]],TBSSPptos[Código],0),1))</f>
        <v>Gastos aval</v>
      </c>
      <c r="C75" s="30">
        <f>IFERROR(INDEX(TBSSReal[Saldo],MATCH(TComparativa[[#This Row],[Cuenta]],TBSSReal[Código],0),1),0)</f>
        <v>178.37</v>
      </c>
      <c r="D75" s="30">
        <f>IFERROR(INDEX(TBSSPptos[Saldo],MATCH(TComparativa[[#This Row],[Cuenta]],TBSSPptos[Código],0),1),0)</f>
        <v>178.37</v>
      </c>
      <c r="E75" s="17">
        <f>TComparativa[[#This Row],[Presupuesto 2022]]-TComparativa[[#This Row],[REAL 2022]]</f>
        <v>0</v>
      </c>
      <c r="F75" s="18">
        <f>VALUE(LEFT(TComparativa[[#This Row],[Cuenta]],3))</f>
        <v>626</v>
      </c>
    </row>
    <row r="76" spans="1:6" x14ac:dyDescent="0.25">
      <c r="A76" s="13">
        <v>6270001</v>
      </c>
      <c r="B76" s="14" t="str">
        <f>IFERROR(INDEX(TBSSReal[Nombre],MATCH(TComparativa[[#This Row],[Cuenta]],TBSSReal[Código],0),1),NDEX(TBSSPptos[Nombre],MATCH(TComparativa[[#This Row],[Cuenta]],TBSSPptos[Código],0),1))</f>
        <v>Publicidad</v>
      </c>
      <c r="C76" s="30">
        <f>IFERROR(INDEX(TBSSReal[Saldo],MATCH(TComparativa[[#This Row],[Cuenta]],TBSSReal[Código],0),1),0)</f>
        <v>1637.67</v>
      </c>
      <c r="D76" s="30">
        <f>IFERROR(INDEX(TBSSPptos[Saldo],MATCH(TComparativa[[#This Row],[Cuenta]],TBSSPptos[Código],0),1),0)</f>
        <v>2466.0299999999997</v>
      </c>
      <c r="E76" s="17">
        <f>TComparativa[[#This Row],[Presupuesto 2022]]-TComparativa[[#This Row],[REAL 2022]]</f>
        <v>828.35999999999967</v>
      </c>
      <c r="F76" s="18">
        <f>VALUE(LEFT(TComparativa[[#This Row],[Cuenta]],3))</f>
        <v>627</v>
      </c>
    </row>
    <row r="77" spans="1:6" x14ac:dyDescent="0.25">
      <c r="A77" s="13">
        <v>6270002</v>
      </c>
      <c r="B77" s="14" t="str">
        <f>IFERROR(INDEX(TBSSReal[Nombre],MATCH(TComparativa[[#This Row],[Cuenta]],TBSSReal[Código],0),1),NDEX(TBSSPptos[Nombre],MATCH(TComparativa[[#This Row],[Cuenta]],TBSSPptos[Código],0),1))</f>
        <v>Participacion en Ferias</v>
      </c>
      <c r="C77" s="30">
        <f>IFERROR(INDEX(TBSSReal[Saldo],MATCH(TComparativa[[#This Row],[Cuenta]],TBSSReal[Código],0),1),0)</f>
        <v>9134.5300000000007</v>
      </c>
      <c r="D77" s="30">
        <f>IFERROR(INDEX(TBSSPptos[Saldo],MATCH(TComparativa[[#This Row],[Cuenta]],TBSSPptos[Código],0),1),0)</f>
        <v>9134.5299999999988</v>
      </c>
      <c r="E77" s="17">
        <f>TComparativa[[#This Row],[Presupuesto 2022]]-TComparativa[[#This Row],[REAL 2022]]</f>
        <v>0</v>
      </c>
      <c r="F77" s="18">
        <f>VALUE(LEFT(TComparativa[[#This Row],[Cuenta]],3))</f>
        <v>627</v>
      </c>
    </row>
    <row r="78" spans="1:6" x14ac:dyDescent="0.25">
      <c r="A78" s="13">
        <v>6270003</v>
      </c>
      <c r="B78" s="14" t="str">
        <f>IFERROR(INDEX(TBSSReal[Nombre],MATCH(TComparativa[[#This Row],[Cuenta]],TBSSReal[Código],0),1),NDEX(TBSSPptos[Nombre],MATCH(TComparativa[[#This Row],[Cuenta]],TBSSPptos[Código],0),1))</f>
        <v>Publicid. en Revistas/Periodic</v>
      </c>
      <c r="C78" s="30">
        <f>IFERROR(INDEX(TBSSReal[Saldo],MATCH(TComparativa[[#This Row],[Cuenta]],TBSSReal[Código],0),1),0)</f>
        <v>50994.71</v>
      </c>
      <c r="D78" s="30">
        <f>IFERROR(INDEX(TBSSPptos[Saldo],MATCH(TComparativa[[#This Row],[Cuenta]],TBSSPptos[Código],0),1),0)</f>
        <v>20991.81</v>
      </c>
      <c r="E78" s="17">
        <f>TComparativa[[#This Row],[Presupuesto 2022]]-TComparativa[[#This Row],[REAL 2022]]</f>
        <v>-30002.899999999998</v>
      </c>
      <c r="F78" s="18">
        <f>VALUE(LEFT(TComparativa[[#This Row],[Cuenta]],3))</f>
        <v>627</v>
      </c>
    </row>
    <row r="79" spans="1:6" x14ac:dyDescent="0.25">
      <c r="A79" s="13">
        <v>6270006</v>
      </c>
      <c r="B79" s="14" t="str">
        <f>IFERROR(INDEX(TBSSReal[Nombre],MATCH(TComparativa[[#This Row],[Cuenta]],TBSSReal[Código],0),1),NDEX(TBSSPptos[Nombre],MATCH(TComparativa[[#This Row],[Cuenta]],TBSSPptos[Código],0),1))</f>
        <v>Publicidad en Internet</v>
      </c>
      <c r="C79" s="30">
        <f>IFERROR(INDEX(TBSSReal[Saldo],MATCH(TComparativa[[#This Row],[Cuenta]],TBSSReal[Código],0),1),0)</f>
        <v>750</v>
      </c>
      <c r="D79" s="30">
        <f>IFERROR(INDEX(TBSSPptos[Saldo],MATCH(TComparativa[[#This Row],[Cuenta]],TBSSPptos[Código],0),1),0)</f>
        <v>750</v>
      </c>
      <c r="E79" s="17">
        <f>TComparativa[[#This Row],[Presupuesto 2022]]-TComparativa[[#This Row],[REAL 2022]]</f>
        <v>0</v>
      </c>
      <c r="F79" s="18">
        <f>VALUE(LEFT(TComparativa[[#This Row],[Cuenta]],3))</f>
        <v>627</v>
      </c>
    </row>
    <row r="80" spans="1:6" x14ac:dyDescent="0.25">
      <c r="A80" s="13">
        <v>6270007</v>
      </c>
      <c r="B80" s="14" t="str">
        <f>IFERROR(INDEX(TBSSReal[Nombre],MATCH(TComparativa[[#This Row],[Cuenta]],TBSSReal[Código],0),1),NDEX(TBSSPptos[Nombre],MATCH(TComparativa[[#This Row],[Cuenta]],TBSSPptos[Código],0),1))</f>
        <v>Promociones</v>
      </c>
      <c r="C80" s="30">
        <f>IFERROR(INDEX(TBSSReal[Saldo],MATCH(TComparativa[[#This Row],[Cuenta]],TBSSReal[Código],0),1),0)</f>
        <v>19047.419999999998</v>
      </c>
      <c r="D80" s="30">
        <f>IFERROR(INDEX(TBSSPptos[Saldo],MATCH(TComparativa[[#This Row],[Cuenta]],TBSSPptos[Código],0),1),0)</f>
        <v>18514.019999999997</v>
      </c>
      <c r="E80" s="17">
        <f>TComparativa[[#This Row],[Presupuesto 2022]]-TComparativa[[#This Row],[REAL 2022]]</f>
        <v>-533.40000000000146</v>
      </c>
      <c r="F80" s="18">
        <f>VALUE(LEFT(TComparativa[[#This Row],[Cuenta]],3))</f>
        <v>627</v>
      </c>
    </row>
    <row r="81" spans="1:6" x14ac:dyDescent="0.25">
      <c r="A81" s="13">
        <v>6270008</v>
      </c>
      <c r="B81" s="14" t="str">
        <f>IFERROR(INDEX(TBSSReal[Nombre],MATCH(TComparativa[[#This Row],[Cuenta]],TBSSReal[Código],0),1),NDEX(TBSSPptos[Nombre],MATCH(TComparativa[[#This Row],[Cuenta]],TBSSPptos[Código],0),1))</f>
        <v>Patrocinio concursos/fiestas</v>
      </c>
      <c r="C81" s="30">
        <f>IFERROR(INDEX(TBSSReal[Saldo],MATCH(TComparativa[[#This Row],[Cuenta]],TBSSReal[Código],0),1),0)</f>
        <v>5126.9399999999996</v>
      </c>
      <c r="D81" s="30">
        <f>IFERROR(INDEX(TBSSPptos[Saldo],MATCH(TComparativa[[#This Row],[Cuenta]],TBSSPptos[Código],0),1),0)</f>
        <v>5126.9399999999996</v>
      </c>
      <c r="E81" s="17">
        <f>TComparativa[[#This Row],[Presupuesto 2022]]-TComparativa[[#This Row],[REAL 2022]]</f>
        <v>0</v>
      </c>
      <c r="F81" s="18">
        <f>VALUE(LEFT(TComparativa[[#This Row],[Cuenta]],3))</f>
        <v>627</v>
      </c>
    </row>
    <row r="82" spans="1:6" x14ac:dyDescent="0.25">
      <c r="A82" s="13">
        <v>6270011</v>
      </c>
      <c r="B82" s="14" t="str">
        <f>IFERROR(INDEX(TBSSReal[Nombre],MATCH(TComparativa[[#This Row],[Cuenta]],TBSSReal[Código],0),1),NDEX(TBSSPptos[Nombre],MATCH(TComparativa[[#This Row],[Cuenta]],TBSSPptos[Código],0),1))</f>
        <v>Gtos visitas/comidas en bodega</v>
      </c>
      <c r="C82" s="30">
        <f>IFERROR(INDEX(TBSSReal[Saldo],MATCH(TComparativa[[#This Row],[Cuenta]],TBSSReal[Código],0),1),0)</f>
        <v>11221.480000000001</v>
      </c>
      <c r="D82" s="30">
        <f>IFERROR(INDEX(TBSSPptos[Saldo],MATCH(TComparativa[[#This Row],[Cuenta]],TBSSPptos[Código],0),1),0)</f>
        <v>11517.09</v>
      </c>
      <c r="E82" s="17">
        <f>TComparativa[[#This Row],[Presupuesto 2022]]-TComparativa[[#This Row],[REAL 2022]]</f>
        <v>295.60999999999876</v>
      </c>
      <c r="F82" s="18">
        <f>VALUE(LEFT(TComparativa[[#This Row],[Cuenta]],3))</f>
        <v>627</v>
      </c>
    </row>
    <row r="83" spans="1:6" x14ac:dyDescent="0.25">
      <c r="A83" s="13">
        <v>6270012</v>
      </c>
      <c r="B83" s="14" t="str">
        <f>IFERROR(INDEX(TBSSReal[Nombre],MATCH(TComparativa[[#This Row],[Cuenta]],TBSSReal[Código],0),1),NDEX(TBSSPptos[Nombre],MATCH(TComparativa[[#This Row],[Cuenta]],TBSSPptos[Código],0),1))</f>
        <v>Otros gtos promocion</v>
      </c>
      <c r="C83" s="30">
        <f>IFERROR(INDEX(TBSSReal[Saldo],MATCH(TComparativa[[#This Row],[Cuenta]],TBSSReal[Código],0),1),0)</f>
        <v>30434.29</v>
      </c>
      <c r="D83" s="30">
        <f>IFERROR(INDEX(TBSSPptos[Saldo],MATCH(TComparativa[[#This Row],[Cuenta]],TBSSPptos[Código],0),1),0)</f>
        <v>29849.719999999994</v>
      </c>
      <c r="E83" s="17">
        <f>TComparativa[[#This Row],[Presupuesto 2022]]-TComparativa[[#This Row],[REAL 2022]]</f>
        <v>-584.57000000000698</v>
      </c>
      <c r="F83" s="18">
        <f>VALUE(LEFT(TComparativa[[#This Row],[Cuenta]],3))</f>
        <v>627</v>
      </c>
    </row>
    <row r="84" spans="1:6" x14ac:dyDescent="0.25">
      <c r="A84" s="13">
        <v>6270013</v>
      </c>
      <c r="B84" s="14" t="str">
        <f>IFERROR(INDEX(TBSSReal[Nombre],MATCH(TComparativa[[#This Row],[Cuenta]],TBSSReal[Código],0),1),NDEX(TBSSPptos[Nombre],MATCH(TComparativa[[#This Row],[Cuenta]],TBSSPptos[Código],0),1))</f>
        <v>Diseño de etiquetas</v>
      </c>
      <c r="C84" s="30">
        <f>IFERROR(INDEX(TBSSReal[Saldo],MATCH(TComparativa[[#This Row],[Cuenta]],TBSSReal[Código],0),1),0)</f>
        <v>4000</v>
      </c>
      <c r="D84" s="30">
        <f>IFERROR(INDEX(TBSSPptos[Saldo],MATCH(TComparativa[[#This Row],[Cuenta]],TBSSPptos[Código],0),1),0)</f>
        <v>4000</v>
      </c>
      <c r="E84" s="17">
        <f>TComparativa[[#This Row],[Presupuesto 2022]]-TComparativa[[#This Row],[REAL 2022]]</f>
        <v>0</v>
      </c>
      <c r="F84" s="18">
        <f>VALUE(LEFT(TComparativa[[#This Row],[Cuenta]],3))</f>
        <v>627</v>
      </c>
    </row>
    <row r="85" spans="1:6" x14ac:dyDescent="0.25">
      <c r="A85" s="13">
        <v>6270016</v>
      </c>
      <c r="B85" s="14" t="str">
        <f>IFERROR(INDEX(TBSSReal[Nombre],MATCH(TComparativa[[#This Row],[Cuenta]],TBSSReal[Código],0),1),NDEX(TBSSPptos[Nombre],MATCH(TComparativa[[#This Row],[Cuenta]],TBSSPptos[Código],0),1))</f>
        <v>Material Publicitario</v>
      </c>
      <c r="C85" s="30">
        <f>IFERROR(INDEX(TBSSReal[Saldo],MATCH(TComparativa[[#This Row],[Cuenta]],TBSSReal[Código],0),1),0)</f>
        <v>8106.75</v>
      </c>
      <c r="D85" s="30">
        <f>IFERROR(INDEX(TBSSPptos[Saldo],MATCH(TComparativa[[#This Row],[Cuenta]],TBSSPptos[Código],0),1),0)</f>
        <v>9506.25</v>
      </c>
      <c r="E85" s="17">
        <f>TComparativa[[#This Row],[Presupuesto 2022]]-TComparativa[[#This Row],[REAL 2022]]</f>
        <v>1399.5</v>
      </c>
      <c r="F85" s="18">
        <f>VALUE(LEFT(TComparativa[[#This Row],[Cuenta]],3))</f>
        <v>627</v>
      </c>
    </row>
    <row r="86" spans="1:6" x14ac:dyDescent="0.25">
      <c r="A86" s="13">
        <v>6270017</v>
      </c>
      <c r="B86" s="14" t="str">
        <f>IFERROR(INDEX(TBSSReal[Nombre],MATCH(TComparativa[[#This Row],[Cuenta]],TBSSReal[Código],0),1),NDEX(TBSSPptos[Nombre],MATCH(TComparativa[[#This Row],[Cuenta]],TBSSPptos[Código],0),1))</f>
        <v>Aportación Marketing</v>
      </c>
      <c r="C86" s="30">
        <f>IFERROR(INDEX(TBSSReal[Saldo],MATCH(TComparativa[[#This Row],[Cuenta]],TBSSReal[Código],0),1),0)</f>
        <v>159951.17000000001</v>
      </c>
      <c r="D86" s="30">
        <f>IFERROR(INDEX(TBSSPptos[Saldo],MATCH(TComparativa[[#This Row],[Cuenta]],TBSSPptos[Código],0),1),0)</f>
        <v>249951.16999999998</v>
      </c>
      <c r="E86" s="17">
        <f>TComparativa[[#This Row],[Presupuesto 2022]]-TComparativa[[#This Row],[REAL 2022]]</f>
        <v>89999.999999999971</v>
      </c>
      <c r="F86" s="18">
        <f>VALUE(LEFT(TComparativa[[#This Row],[Cuenta]],3))</f>
        <v>627</v>
      </c>
    </row>
    <row r="87" spans="1:6" x14ac:dyDescent="0.25">
      <c r="A87" s="13">
        <v>6270019</v>
      </c>
      <c r="B87" s="14" t="str">
        <f>IFERROR(INDEX(TBSSReal[Nombre],MATCH(TComparativa[[#This Row],[Cuenta]],TBSSReal[Código],0),1),NDEX(TBSSPptos[Nombre],MATCH(TComparativa[[#This Row],[Cuenta]],TBSSPptos[Código],0),1))</f>
        <v>Presentaciones de producto, catas</v>
      </c>
      <c r="C87" s="30">
        <f>IFERROR(INDEX(TBSSReal[Saldo],MATCH(TComparativa[[#This Row],[Cuenta]],TBSSReal[Código],0),1),0)</f>
        <v>6605.32</v>
      </c>
      <c r="D87" s="30">
        <f>IFERROR(INDEX(TBSSPptos[Saldo],MATCH(TComparativa[[#This Row],[Cuenta]],TBSSPptos[Código],0),1),0)</f>
        <v>9656.83</v>
      </c>
      <c r="E87" s="17">
        <f>TComparativa[[#This Row],[Presupuesto 2022]]-TComparativa[[#This Row],[REAL 2022]]</f>
        <v>3051.51</v>
      </c>
      <c r="F87" s="18">
        <f>VALUE(LEFT(TComparativa[[#This Row],[Cuenta]],3))</f>
        <v>627</v>
      </c>
    </row>
    <row r="88" spans="1:6" x14ac:dyDescent="0.25">
      <c r="A88" s="13">
        <v>6270021</v>
      </c>
      <c r="B88" s="14" t="str">
        <f>IFERROR(INDEX(TBSSReal[Nombre],MATCH(TComparativa[[#This Row],[Cuenta]],TBSSReal[Código],0),1),NDEX(TBSSPptos[Nombre],MATCH(TComparativa[[#This Row],[Cuenta]],TBSSPptos[Código],0),1))</f>
        <v>Fotografias</v>
      </c>
      <c r="C88" s="30">
        <f>IFERROR(INDEX(TBSSReal[Saldo],MATCH(TComparativa[[#This Row],[Cuenta]],TBSSReal[Código],0),1),0)</f>
        <v>1111.5</v>
      </c>
      <c r="D88" s="30">
        <f>IFERROR(INDEX(TBSSPptos[Saldo],MATCH(TComparativa[[#This Row],[Cuenta]],TBSSPptos[Código],0),1),0)</f>
        <v>1796.5</v>
      </c>
      <c r="E88" s="17">
        <f>TComparativa[[#This Row],[Presupuesto 2022]]-TComparativa[[#This Row],[REAL 2022]]</f>
        <v>685</v>
      </c>
      <c r="F88" s="18">
        <f>VALUE(LEFT(TComparativa[[#This Row],[Cuenta]],3))</f>
        <v>627</v>
      </c>
    </row>
    <row r="89" spans="1:6" x14ac:dyDescent="0.25">
      <c r="A89" s="13">
        <v>6270023</v>
      </c>
      <c r="B89" s="14" t="str">
        <f>IFERROR(INDEX(TBSSReal[Nombre],MATCH(TComparativa[[#This Row],[Cuenta]],TBSSReal[Código],0),1),NDEX(TBSSPptos[Nombre],MATCH(TComparativa[[#This Row],[Cuenta]],TBSSPptos[Código],0),1))</f>
        <v>Campañas de informacion: Jornadas, seminarios, cat</v>
      </c>
      <c r="C89" s="30">
        <f>IFERROR(INDEX(TBSSReal[Saldo],MATCH(TComparativa[[#This Row],[Cuenta]],TBSSReal[Código],0),1),0)</f>
        <v>34988.400000000001</v>
      </c>
      <c r="D89" s="30">
        <f>IFERROR(INDEX(TBSSPptos[Saldo],MATCH(TComparativa[[#This Row],[Cuenta]],TBSSPptos[Código],0),1),0)</f>
        <v>34988.400000000001</v>
      </c>
      <c r="E89" s="17">
        <f>TComparativa[[#This Row],[Presupuesto 2022]]-TComparativa[[#This Row],[REAL 2022]]</f>
        <v>0</v>
      </c>
      <c r="F89" s="18">
        <f>VALUE(LEFT(TComparativa[[#This Row],[Cuenta]],3))</f>
        <v>627</v>
      </c>
    </row>
    <row r="90" spans="1:6" x14ac:dyDescent="0.25">
      <c r="A90" s="13">
        <v>6280001</v>
      </c>
      <c r="B90" s="14" t="str">
        <f>IFERROR(INDEX(TBSSReal[Nombre],MATCH(TComparativa[[#This Row],[Cuenta]],TBSSReal[Código],0),1),NDEX(TBSSPptos[Nombre],MATCH(TComparativa[[#This Row],[Cuenta]],TBSSPptos[Código],0),1))</f>
        <v>Luz</v>
      </c>
      <c r="C90" s="30">
        <f>IFERROR(INDEX(TBSSReal[Saldo],MATCH(TComparativa[[#This Row],[Cuenta]],TBSSReal[Código],0),1),0)</f>
        <v>251309.51</v>
      </c>
      <c r="D90" s="30">
        <f>IFERROR(INDEX(TBSSPptos[Saldo],MATCH(TComparativa[[#This Row],[Cuenta]],TBSSPptos[Código],0),1),0)</f>
        <v>165205.45400000003</v>
      </c>
      <c r="E90" s="17">
        <f>TComparativa[[#This Row],[Presupuesto 2022]]-TComparativa[[#This Row],[REAL 2022]]</f>
        <v>-86104.055999999982</v>
      </c>
      <c r="F90" s="18">
        <f>VALUE(LEFT(TComparativa[[#This Row],[Cuenta]],3))</f>
        <v>628</v>
      </c>
    </row>
    <row r="91" spans="1:6" x14ac:dyDescent="0.25">
      <c r="A91" s="13">
        <v>6280002</v>
      </c>
      <c r="B91" s="14" t="str">
        <f>IFERROR(INDEX(TBSSReal[Nombre],MATCH(TComparativa[[#This Row],[Cuenta]],TBSSReal[Código],0),1),NDEX(TBSSPptos[Nombre],MATCH(TComparativa[[#This Row],[Cuenta]],TBSSPptos[Código],0),1))</f>
        <v>Agua</v>
      </c>
      <c r="C91" s="30">
        <f>IFERROR(INDEX(TBSSReal[Saldo],MATCH(TComparativa[[#This Row],[Cuenta]],TBSSReal[Código],0),1),0)</f>
        <v>10366.61</v>
      </c>
      <c r="D91" s="30">
        <f>IFERROR(INDEX(TBSSPptos[Saldo],MATCH(TComparativa[[#This Row],[Cuenta]],TBSSPptos[Código],0),1),0)</f>
        <v>10366.61</v>
      </c>
      <c r="E91" s="17">
        <f>TComparativa[[#This Row],[Presupuesto 2022]]-TComparativa[[#This Row],[REAL 2022]]</f>
        <v>0</v>
      </c>
      <c r="F91" s="18">
        <f>VALUE(LEFT(TComparativa[[#This Row],[Cuenta]],3))</f>
        <v>628</v>
      </c>
    </row>
    <row r="92" spans="1:6" x14ac:dyDescent="0.25">
      <c r="A92" s="13">
        <v>6280003</v>
      </c>
      <c r="B92" s="14" t="str">
        <f>IFERROR(INDEX(TBSSReal[Nombre],MATCH(TComparativa[[#This Row],[Cuenta]],TBSSReal[Código],0),1),NDEX(TBSSPptos[Nombre],MATCH(TComparativa[[#This Row],[Cuenta]],TBSSPptos[Código],0),1))</f>
        <v>Teléfono, fax e Internet</v>
      </c>
      <c r="C92" s="30">
        <f>IFERROR(INDEX(TBSSReal[Saldo],MATCH(TComparativa[[#This Row],[Cuenta]],TBSSReal[Código],0),1),0)</f>
        <v>76494.510000000009</v>
      </c>
      <c r="D92" s="30">
        <f>IFERROR(INDEX(TBSSPptos[Saldo],MATCH(TComparativa[[#This Row],[Cuenta]],TBSSPptos[Código],0),1),0)</f>
        <v>85739.450000000012</v>
      </c>
      <c r="E92" s="17">
        <f>TComparativa[[#This Row],[Presupuesto 2022]]-TComparativa[[#This Row],[REAL 2022]]</f>
        <v>9244.9400000000023</v>
      </c>
      <c r="F92" s="18">
        <f>VALUE(LEFT(TComparativa[[#This Row],[Cuenta]],3))</f>
        <v>628</v>
      </c>
    </row>
    <row r="93" spans="1:6" x14ac:dyDescent="0.25">
      <c r="A93" s="13">
        <v>6280004</v>
      </c>
      <c r="B93" s="14" t="str">
        <f>IFERROR(INDEX(TBSSReal[Nombre],MATCH(TComparativa[[#This Row],[Cuenta]],TBSSReal[Código],0),1),NDEX(TBSSPptos[Nombre],MATCH(TComparativa[[#This Row],[Cuenta]],TBSSPptos[Código],0),1))</f>
        <v>Suministro Gasoleo</v>
      </c>
      <c r="C93" s="30">
        <f>IFERROR(INDEX(TBSSReal[Saldo],MATCH(TComparativa[[#This Row],[Cuenta]],TBSSReal[Código],0),1),0)</f>
        <v>63257.58</v>
      </c>
      <c r="D93" s="30">
        <f>IFERROR(INDEX(TBSSPptos[Saldo],MATCH(TComparativa[[#This Row],[Cuenta]],TBSSPptos[Código],0),1),0)</f>
        <v>61409.029999999992</v>
      </c>
      <c r="E93" s="17">
        <f>TComparativa[[#This Row],[Presupuesto 2022]]-TComparativa[[#This Row],[REAL 2022]]</f>
        <v>-1848.5500000000102</v>
      </c>
      <c r="F93" s="18">
        <f>VALUE(LEFT(TComparativa[[#This Row],[Cuenta]],3))</f>
        <v>628</v>
      </c>
    </row>
    <row r="94" spans="1:6" x14ac:dyDescent="0.25">
      <c r="A94" s="13">
        <v>6280010</v>
      </c>
      <c r="B94" s="14" t="str">
        <f>IFERROR(INDEX(TBSSReal[Nombre],MATCH(TComparativa[[#This Row],[Cuenta]],TBSSReal[Código],0),1),NDEX(TBSSPptos[Nombre],MATCH(TComparativa[[#This Row],[Cuenta]],TBSSPptos[Código],0),1))</f>
        <v>Otros suministros</v>
      </c>
      <c r="C94" s="30">
        <f>IFERROR(INDEX(TBSSReal[Saldo],MATCH(TComparativa[[#This Row],[Cuenta]],TBSSReal[Código],0),1),0)</f>
        <v>97.37</v>
      </c>
      <c r="D94" s="30">
        <f>IFERROR(INDEX(TBSSPptos[Saldo],MATCH(TComparativa[[#This Row],[Cuenta]],TBSSPptos[Código],0),1),0)</f>
        <v>97.37</v>
      </c>
      <c r="E94" s="17">
        <f>TComparativa[[#This Row],[Presupuesto 2022]]-TComparativa[[#This Row],[REAL 2022]]</f>
        <v>0</v>
      </c>
      <c r="F94" s="18">
        <f>VALUE(LEFT(TComparativa[[#This Row],[Cuenta]],3))</f>
        <v>628</v>
      </c>
    </row>
    <row r="95" spans="1:6" x14ac:dyDescent="0.25">
      <c r="A95" s="13">
        <v>6290001</v>
      </c>
      <c r="B95" s="14" t="str">
        <f>IFERROR(INDEX(TBSSReal[Nombre],MATCH(TComparativa[[#This Row],[Cuenta]],TBSSReal[Código],0),1),NDEX(TBSSPptos[Nombre],MATCH(TComparativa[[#This Row],[Cuenta]],TBSSPptos[Código],0),1))</f>
        <v>Otros servicios</v>
      </c>
      <c r="C95" s="30">
        <f>IFERROR(INDEX(TBSSReal[Saldo],MATCH(TComparativa[[#This Row],[Cuenta]],TBSSReal[Código],0),1),0)</f>
        <v>391.14</v>
      </c>
      <c r="D95" s="30">
        <f>IFERROR(INDEX(TBSSPptos[Saldo],MATCH(TComparativa[[#This Row],[Cuenta]],TBSSPptos[Código],0),1),0)</f>
        <v>391.14</v>
      </c>
      <c r="E95" s="17">
        <f>TComparativa[[#This Row],[Presupuesto 2022]]-TComparativa[[#This Row],[REAL 2022]]</f>
        <v>0</v>
      </c>
      <c r="F95" s="18">
        <f>VALUE(LEFT(TComparativa[[#This Row],[Cuenta]],3))</f>
        <v>629</v>
      </c>
    </row>
    <row r="96" spans="1:6" x14ac:dyDescent="0.25">
      <c r="A96" s="13">
        <v>6290002</v>
      </c>
      <c r="B96" s="14" t="str">
        <f>IFERROR(INDEX(TBSSReal[Nombre],MATCH(TComparativa[[#This Row],[Cuenta]],TBSSReal[Código],0),1),NDEX(TBSSPptos[Nombre],MATCH(TComparativa[[#This Row],[Cuenta]],TBSSPptos[Código],0),1))</f>
        <v>Material oficina</v>
      </c>
      <c r="C96" s="30">
        <f>IFERROR(INDEX(TBSSReal[Saldo],MATCH(TComparativa[[#This Row],[Cuenta]],TBSSReal[Código],0),1),0)</f>
        <v>3572.72</v>
      </c>
      <c r="D96" s="30">
        <f>IFERROR(INDEX(TBSSPptos[Saldo],MATCH(TComparativa[[#This Row],[Cuenta]],TBSSPptos[Código],0),1),0)</f>
        <v>3019.41</v>
      </c>
      <c r="E96" s="17">
        <f>TComparativa[[#This Row],[Presupuesto 2022]]-TComparativa[[#This Row],[REAL 2022]]</f>
        <v>-553.30999999999995</v>
      </c>
      <c r="F96" s="18">
        <f>VALUE(LEFT(TComparativa[[#This Row],[Cuenta]],3))</f>
        <v>629</v>
      </c>
    </row>
    <row r="97" spans="1:6" x14ac:dyDescent="0.25">
      <c r="A97" s="13">
        <v>6290003</v>
      </c>
      <c r="B97" s="14" t="str">
        <f>IFERROR(INDEX(TBSSReal[Nombre],MATCH(TComparativa[[#This Row],[Cuenta]],TBSSReal[Código],0),1),NDEX(TBSSPptos[Nombre],MATCH(TComparativa[[#This Row],[Cuenta]],TBSSPptos[Código],0),1))</f>
        <v>Gtos comidas del personal</v>
      </c>
      <c r="C97" s="30">
        <f>IFERROR(INDEX(TBSSReal[Saldo],MATCH(TComparativa[[#This Row],[Cuenta]],TBSSReal[Código],0),1),0)</f>
        <v>38758.959999999999</v>
      </c>
      <c r="D97" s="30">
        <f>IFERROR(INDEX(TBSSPptos[Saldo],MATCH(TComparativa[[#This Row],[Cuenta]],TBSSPptos[Código],0),1),0)</f>
        <v>25548.280000000002</v>
      </c>
      <c r="E97" s="17">
        <f>TComparativa[[#This Row],[Presupuesto 2022]]-TComparativa[[#This Row],[REAL 2022]]</f>
        <v>-13210.679999999997</v>
      </c>
      <c r="F97" s="18">
        <f>VALUE(LEFT(TComparativa[[#This Row],[Cuenta]],3))</f>
        <v>629</v>
      </c>
    </row>
    <row r="98" spans="1:6" x14ac:dyDescent="0.25">
      <c r="A98" s="13">
        <v>6290004</v>
      </c>
      <c r="B98" s="14" t="str">
        <f>IFERROR(INDEX(TBSSReal[Nombre],MATCH(TComparativa[[#This Row],[Cuenta]],TBSSReal[Código],0),1),NDEX(TBSSPptos[Nombre],MATCH(TComparativa[[#This Row],[Cuenta]],TBSSPptos[Código],0),1))</f>
        <v>Sellos, certificados, etc.</v>
      </c>
      <c r="C98" s="30">
        <f>IFERROR(INDEX(TBSSReal[Saldo],MATCH(TComparativa[[#This Row],[Cuenta]],TBSSReal[Código],0),1),0)</f>
        <v>1380.4499999999998</v>
      </c>
      <c r="D98" s="30">
        <f>IFERROR(INDEX(TBSSPptos[Saldo],MATCH(TComparativa[[#This Row],[Cuenta]],TBSSPptos[Código],0),1),0)</f>
        <v>1400.46</v>
      </c>
      <c r="E98" s="17">
        <f>TComparativa[[#This Row],[Presupuesto 2022]]-TComparativa[[#This Row],[REAL 2022]]</f>
        <v>20.010000000000218</v>
      </c>
      <c r="F98" s="18">
        <f>VALUE(LEFT(TComparativa[[#This Row],[Cuenta]],3))</f>
        <v>629</v>
      </c>
    </row>
    <row r="99" spans="1:6" x14ac:dyDescent="0.25">
      <c r="A99" s="13">
        <v>6290005</v>
      </c>
      <c r="B99" s="14" t="str">
        <f>IFERROR(INDEX(TBSSReal[Nombre],MATCH(TComparativa[[#This Row],[Cuenta]],TBSSReal[Código],0),1),NDEX(TBSSPptos[Nombre],MATCH(TComparativa[[#This Row],[Cuenta]],TBSSPptos[Código],0),1))</f>
        <v>Gastos de viaje del personal</v>
      </c>
      <c r="C99" s="30">
        <f>IFERROR(INDEX(TBSSReal[Saldo],MATCH(TComparativa[[#This Row],[Cuenta]],TBSSReal[Código],0),1),0)</f>
        <v>7256.16</v>
      </c>
      <c r="D99" s="30">
        <f>IFERROR(INDEX(TBSSPptos[Saldo],MATCH(TComparativa[[#This Row],[Cuenta]],TBSSPptos[Código],0),1),0)</f>
        <v>5211.22</v>
      </c>
      <c r="E99" s="17">
        <f>TComparativa[[#This Row],[Presupuesto 2022]]-TComparativa[[#This Row],[REAL 2022]]</f>
        <v>-2044.9399999999996</v>
      </c>
      <c r="F99" s="18">
        <f>VALUE(LEFT(TComparativa[[#This Row],[Cuenta]],3))</f>
        <v>629</v>
      </c>
    </row>
    <row r="100" spans="1:6" x14ac:dyDescent="0.25">
      <c r="A100" s="13">
        <v>6290007</v>
      </c>
      <c r="B100" s="14" t="str">
        <f>IFERROR(INDEX(TBSSReal[Nombre],MATCH(TComparativa[[#This Row],[Cuenta]],TBSSReal[Código],0),1),NDEX(TBSSPptos[Nombre],MATCH(TComparativa[[#This Row],[Cuenta]],TBSSPptos[Código],0),1))</f>
        <v>Gastos varios</v>
      </c>
      <c r="C100" s="30">
        <f>IFERROR(INDEX(TBSSReal[Saldo],MATCH(TComparativa[[#This Row],[Cuenta]],TBSSReal[Código],0),1),0)</f>
        <v>168598.13</v>
      </c>
      <c r="D100" s="30">
        <f>IFERROR(INDEX(TBSSPptos[Saldo],MATCH(TComparativa[[#This Row],[Cuenta]],TBSSPptos[Código],0),1),0)</f>
        <v>80753.223999999987</v>
      </c>
      <c r="E100" s="17">
        <f>TComparativa[[#This Row],[Presupuesto 2022]]-TComparativa[[#This Row],[REAL 2022]]</f>
        <v>-87844.906000000017</v>
      </c>
      <c r="F100" s="18">
        <f>VALUE(LEFT(TComparativa[[#This Row],[Cuenta]],3))</f>
        <v>629</v>
      </c>
    </row>
    <row r="101" spans="1:6" x14ac:dyDescent="0.25">
      <c r="A101" s="13">
        <v>6290008</v>
      </c>
      <c r="B101" s="14" t="str">
        <f>IFERROR(INDEX(TBSSReal[Nombre],MATCH(TComparativa[[#This Row],[Cuenta]],TBSSReal[Código],0),1),NDEX(TBSSPptos[Nombre],MATCH(TComparativa[[#This Row],[Cuenta]],TBSSPptos[Código],0),1))</f>
        <v>Gtos comercializ.(Cons. Regul)</v>
      </c>
      <c r="C101" s="30">
        <f>IFERROR(INDEX(TBSSReal[Saldo],MATCH(TComparativa[[#This Row],[Cuenta]],TBSSReal[Código],0),1),0)</f>
        <v>5280.9800000000005</v>
      </c>
      <c r="D101" s="30">
        <f>IFERROR(INDEX(TBSSPptos[Saldo],MATCH(TComparativa[[#This Row],[Cuenta]],TBSSPptos[Código],0),1),0)</f>
        <v>5740.9599999999991</v>
      </c>
      <c r="E101" s="17">
        <f>TComparativa[[#This Row],[Presupuesto 2022]]-TComparativa[[#This Row],[REAL 2022]]</f>
        <v>459.97999999999865</v>
      </c>
      <c r="F101" s="18">
        <f>VALUE(LEFT(TComparativa[[#This Row],[Cuenta]],3))</f>
        <v>629</v>
      </c>
    </row>
    <row r="102" spans="1:6" x14ac:dyDescent="0.25">
      <c r="A102" s="13">
        <v>6290009</v>
      </c>
      <c r="B102" s="14" t="str">
        <f>IFERROR(INDEX(TBSSReal[Nombre],MATCH(TComparativa[[#This Row],[Cuenta]],TBSSReal[Código],0),1),NDEX(TBSSPptos[Nombre],MATCH(TComparativa[[#This Row],[Cuenta]],TBSSPptos[Código],0),1))</f>
        <v>Gastos de parking</v>
      </c>
      <c r="C102" s="30">
        <f>IFERROR(INDEX(TBSSReal[Saldo],MATCH(TComparativa[[#This Row],[Cuenta]],TBSSReal[Código],0),1),0)</f>
        <v>1333.72</v>
      </c>
      <c r="D102" s="30">
        <f>IFERROR(INDEX(TBSSPptos[Saldo],MATCH(TComparativa[[#This Row],[Cuenta]],TBSSPptos[Código],0),1),0)</f>
        <v>978.37999999999988</v>
      </c>
      <c r="E102" s="17">
        <f>TComparativa[[#This Row],[Presupuesto 2022]]-TComparativa[[#This Row],[REAL 2022]]</f>
        <v>-355.34000000000015</v>
      </c>
      <c r="F102" s="18">
        <f>VALUE(LEFT(TComparativa[[#This Row],[Cuenta]],3))</f>
        <v>629</v>
      </c>
    </row>
    <row r="103" spans="1:6" x14ac:dyDescent="0.25">
      <c r="A103" s="13">
        <v>6290011</v>
      </c>
      <c r="B103" s="14" t="str">
        <f>IFERROR(INDEX(TBSSReal[Nombre],MATCH(TComparativa[[#This Row],[Cuenta]],TBSSReal[Código],0),1),NDEX(TBSSPptos[Nombre],MATCH(TComparativa[[#This Row],[Cuenta]],TBSSPptos[Código],0),1))</f>
        <v>Cursos de formacion</v>
      </c>
      <c r="C103" s="30">
        <f>IFERROR(INDEX(TBSSReal[Saldo],MATCH(TComparativa[[#This Row],[Cuenta]],TBSSReal[Código],0),1),0)</f>
        <v>3960.4100000000003</v>
      </c>
      <c r="D103" s="30">
        <f>IFERROR(INDEX(TBSSPptos[Saldo],MATCH(TComparativa[[#This Row],[Cuenta]],TBSSPptos[Código],0),1),0)</f>
        <v>3960.41</v>
      </c>
      <c r="E103" s="17">
        <f>TComparativa[[#This Row],[Presupuesto 2022]]-TComparativa[[#This Row],[REAL 2022]]</f>
        <v>0</v>
      </c>
      <c r="F103" s="18">
        <f>VALUE(LEFT(TComparativa[[#This Row],[Cuenta]],3))</f>
        <v>629</v>
      </c>
    </row>
    <row r="104" spans="1:6" x14ac:dyDescent="0.25">
      <c r="A104" s="13">
        <v>6290012</v>
      </c>
      <c r="B104" s="14" t="str">
        <f>IFERROR(INDEX(TBSSReal[Nombre],MATCH(TComparativa[[#This Row],[Cuenta]],TBSSReal[Código],0),1),NDEX(TBSSPptos[Nombre],MATCH(TComparativa[[#This Row],[Cuenta]],TBSSPptos[Código],0),1))</f>
        <v>Gastos Limpieza y Mat. Limpieza</v>
      </c>
      <c r="C104" s="30">
        <f>IFERROR(INDEX(TBSSReal[Saldo],MATCH(TComparativa[[#This Row],[Cuenta]],TBSSReal[Código],0),1),0)</f>
        <v>20337.79</v>
      </c>
      <c r="D104" s="30">
        <f>IFERROR(INDEX(TBSSPptos[Saldo],MATCH(TComparativa[[#This Row],[Cuenta]],TBSSPptos[Código],0),1),0)</f>
        <v>18382.969999999998</v>
      </c>
      <c r="E104" s="17">
        <f>TComparativa[[#This Row],[Presupuesto 2022]]-TComparativa[[#This Row],[REAL 2022]]</f>
        <v>-1954.8200000000033</v>
      </c>
      <c r="F104" s="18">
        <f>VALUE(LEFT(TComparativa[[#This Row],[Cuenta]],3))</f>
        <v>629</v>
      </c>
    </row>
    <row r="105" spans="1:6" x14ac:dyDescent="0.25">
      <c r="A105" s="13">
        <v>6290013</v>
      </c>
      <c r="B105" s="14" t="str">
        <f>IFERROR(INDEX(TBSSReal[Nombre],MATCH(TComparativa[[#This Row],[Cuenta]],TBSSReal[Código],0),1),NDEX(TBSSPptos[Nombre],MATCH(TComparativa[[#This Row],[Cuenta]],TBSSPptos[Código],0),1))</f>
        <v>Gastos viajes nacional</v>
      </c>
      <c r="C105" s="30">
        <f>IFERROR(INDEX(TBSSReal[Saldo],MATCH(TComparativa[[#This Row],[Cuenta]],TBSSReal[Código],0),1),0)</f>
        <v>19912.600000000002</v>
      </c>
      <c r="D105" s="30">
        <f>IFERROR(INDEX(TBSSPptos[Saldo],MATCH(TComparativa[[#This Row],[Cuenta]],TBSSPptos[Código],0),1),0)</f>
        <v>18532.93</v>
      </c>
      <c r="E105" s="17">
        <f>TComparativa[[#This Row],[Presupuesto 2022]]-TComparativa[[#This Row],[REAL 2022]]</f>
        <v>-1379.6700000000019</v>
      </c>
      <c r="F105" s="18">
        <f>VALUE(LEFT(TComparativa[[#This Row],[Cuenta]],3))</f>
        <v>629</v>
      </c>
    </row>
    <row r="106" spans="1:6" x14ac:dyDescent="0.25">
      <c r="A106" s="13">
        <v>6290014</v>
      </c>
      <c r="B106" s="14" t="str">
        <f>IFERROR(INDEX(TBSSReal[Nombre],MATCH(TComparativa[[#This Row],[Cuenta]],TBSSReal[Código],0),1),NDEX(TBSSPptos[Nombre],MATCH(TComparativa[[#This Row],[Cuenta]],TBSSPptos[Código],0),1))</f>
        <v>Comisiones clientes nacionales</v>
      </c>
      <c r="C106" s="30">
        <f>IFERROR(INDEX(TBSSReal[Saldo],MATCH(TComparativa[[#This Row],[Cuenta]],TBSSReal[Código],0),1),0)</f>
        <v>217.79</v>
      </c>
      <c r="D106" s="30">
        <f>IFERROR(INDEX(TBSSPptos[Saldo],MATCH(TComparativa[[#This Row],[Cuenta]],TBSSPptos[Código],0),1),0)</f>
        <v>34.78</v>
      </c>
      <c r="E106" s="17">
        <f>TComparativa[[#This Row],[Presupuesto 2022]]-TComparativa[[#This Row],[REAL 2022]]</f>
        <v>-183.01</v>
      </c>
      <c r="F106" s="18">
        <f>VALUE(LEFT(TComparativa[[#This Row],[Cuenta]],3))</f>
        <v>629</v>
      </c>
    </row>
    <row r="107" spans="1:6" x14ac:dyDescent="0.25">
      <c r="A107" s="13">
        <v>6290015</v>
      </c>
      <c r="B107" s="14" t="str">
        <f>IFERROR(INDEX(TBSSReal[Nombre],MATCH(TComparativa[[#This Row],[Cuenta]],TBSSReal[Código],0),1),NDEX(TBSSPptos[Nombre],MATCH(TComparativa[[#This Row],[Cuenta]],TBSSPptos[Código],0),1))</f>
        <v>Gastos Suministros Comida</v>
      </c>
      <c r="C107" s="30">
        <f>IFERROR(INDEX(TBSSReal[Saldo],MATCH(TComparativa[[#This Row],[Cuenta]],TBSSReal[Código],0),1),0)</f>
        <v>44784.91</v>
      </c>
      <c r="D107" s="30">
        <f>IFERROR(INDEX(TBSSPptos[Saldo],MATCH(TComparativa[[#This Row],[Cuenta]],TBSSPptos[Código],0),1),0)</f>
        <v>42812.37000000001</v>
      </c>
      <c r="E107" s="17">
        <f>TComparativa[[#This Row],[Presupuesto 2022]]-TComparativa[[#This Row],[REAL 2022]]</f>
        <v>-1972.5399999999936</v>
      </c>
      <c r="F107" s="18">
        <f>VALUE(LEFT(TComparativa[[#This Row],[Cuenta]],3))</f>
        <v>629</v>
      </c>
    </row>
    <row r="108" spans="1:6" x14ac:dyDescent="0.25">
      <c r="A108" s="13">
        <v>6290016</v>
      </c>
      <c r="B108" s="14" t="str">
        <f>IFERROR(INDEX(TBSSReal[Nombre],MATCH(TComparativa[[#This Row],[Cuenta]],TBSSReal[Código],0),1),NDEX(TBSSPptos[Nombre],MATCH(TComparativa[[#This Row],[Cuenta]],TBSSPptos[Código],0),1))</f>
        <v>Gastos Suministros Varios</v>
      </c>
      <c r="C108" s="30">
        <f>IFERROR(INDEX(TBSSReal[Saldo],MATCH(TComparativa[[#This Row],[Cuenta]],TBSSReal[Código],0),1),0)</f>
        <v>5005.46</v>
      </c>
      <c r="D108" s="30">
        <f>IFERROR(INDEX(TBSSPptos[Saldo],MATCH(TComparativa[[#This Row],[Cuenta]],TBSSPptos[Código],0),1),0)</f>
        <v>4910.05</v>
      </c>
      <c r="E108" s="17">
        <f>TComparativa[[#This Row],[Presupuesto 2022]]-TComparativa[[#This Row],[REAL 2022]]</f>
        <v>-95.409999999999854</v>
      </c>
      <c r="F108" s="18">
        <f>VALUE(LEFT(TComparativa[[#This Row],[Cuenta]],3))</f>
        <v>629</v>
      </c>
    </row>
    <row r="109" spans="1:6" x14ac:dyDescent="0.25">
      <c r="A109" s="13">
        <v>6290017</v>
      </c>
      <c r="B109" s="14" t="str">
        <f>IFERROR(INDEX(TBSSReal[Nombre],MATCH(TComparativa[[#This Row],[Cuenta]],TBSSReal[Código],0),1),NDEX(TBSSPptos[Nombre],MATCH(TComparativa[[#This Row],[Cuenta]],TBSSPptos[Código],0),1))</f>
        <v>Seguridad Bodega</v>
      </c>
      <c r="C109" s="30">
        <f>IFERROR(INDEX(TBSSReal[Saldo],MATCH(TComparativa[[#This Row],[Cuenta]],TBSSReal[Código],0),1),0)</f>
        <v>18753.8</v>
      </c>
      <c r="D109" s="30">
        <f>IFERROR(INDEX(TBSSPptos[Saldo],MATCH(TComparativa[[#This Row],[Cuenta]],TBSSPptos[Código],0),1),0)</f>
        <v>18683.88</v>
      </c>
      <c r="E109" s="17">
        <f>TComparativa[[#This Row],[Presupuesto 2022]]-TComparativa[[#This Row],[REAL 2022]]</f>
        <v>-69.919999999998254</v>
      </c>
      <c r="F109" s="18">
        <f>VALUE(LEFT(TComparativa[[#This Row],[Cuenta]],3))</f>
        <v>629</v>
      </c>
    </row>
    <row r="110" spans="1:6" x14ac:dyDescent="0.25">
      <c r="A110" s="13">
        <v>6290018</v>
      </c>
      <c r="B110" s="14" t="str">
        <f>IFERROR(INDEX(TBSSReal[Nombre],MATCH(TComparativa[[#This Row],[Cuenta]],TBSSReal[Código],0),1),NDEX(TBSSPptos[Nombre],MATCH(TComparativa[[#This Row],[Cuenta]],TBSSPptos[Código],0),1))</f>
        <v>Seguridad Palacete</v>
      </c>
      <c r="C110" s="30">
        <f>IFERROR(INDEX(TBSSReal[Saldo],MATCH(TComparativa[[#This Row],[Cuenta]],TBSSReal[Código],0),1),0)</f>
        <v>1831.92</v>
      </c>
      <c r="D110" s="30">
        <f>IFERROR(INDEX(TBSSPptos[Saldo],MATCH(TComparativa[[#This Row],[Cuenta]],TBSSPptos[Código],0),1),0)</f>
        <v>1831.9200000000003</v>
      </c>
      <c r="E110" s="17">
        <f>TComparativa[[#This Row],[Presupuesto 2022]]-TComparativa[[#This Row],[REAL 2022]]</f>
        <v>0</v>
      </c>
      <c r="F110" s="18">
        <f>VALUE(LEFT(TComparativa[[#This Row],[Cuenta]],3))</f>
        <v>629</v>
      </c>
    </row>
    <row r="111" spans="1:6" x14ac:dyDescent="0.25">
      <c r="A111" s="13">
        <v>6290019</v>
      </c>
      <c r="B111" s="14" t="str">
        <f>IFERROR(INDEX(TBSSReal[Nombre],MATCH(TComparativa[[#This Row],[Cuenta]],TBSSReal[Código],0),1),NDEX(TBSSPptos[Nombre],MATCH(TComparativa[[#This Row],[Cuenta]],TBSSPptos[Código],0),1))</f>
        <v>Gastos Exportación Varios</v>
      </c>
      <c r="C111" s="30">
        <f>IFERROR(INDEX(TBSSReal[Saldo],MATCH(TComparativa[[#This Row],[Cuenta]],TBSSReal[Código],0),1),0)</f>
        <v>38527.490000000005</v>
      </c>
      <c r="D111" s="30">
        <f>IFERROR(INDEX(TBSSPptos[Saldo],MATCH(TComparativa[[#This Row],[Cuenta]],TBSSPptos[Código],0),1),0)</f>
        <v>25292.489999999998</v>
      </c>
      <c r="E111" s="17">
        <f>TComparativa[[#This Row],[Presupuesto 2022]]-TComparativa[[#This Row],[REAL 2022]]</f>
        <v>-13235.000000000007</v>
      </c>
      <c r="F111" s="18">
        <f>VALUE(LEFT(TComparativa[[#This Row],[Cuenta]],3))</f>
        <v>629</v>
      </c>
    </row>
    <row r="112" spans="1:6" x14ac:dyDescent="0.25">
      <c r="A112" s="13">
        <v>6290020</v>
      </c>
      <c r="B112" s="14" t="str">
        <f>IFERROR(INDEX(TBSSReal[Nombre],MATCH(TComparativa[[#This Row],[Cuenta]],TBSSReal[Código],0),1),NDEX(TBSSPptos[Nombre],MATCH(TComparativa[[#This Row],[Cuenta]],TBSSPptos[Código],0),1))</f>
        <v>Gastos Exportación Jordi Viñals</v>
      </c>
      <c r="C112" s="30">
        <f>IFERROR(INDEX(TBSSReal[Saldo],MATCH(TComparativa[[#This Row],[Cuenta]],TBSSReal[Código],0),1),0)</f>
        <v>30550.02</v>
      </c>
      <c r="D112" s="30">
        <f>IFERROR(INDEX(TBSSPptos[Saldo],MATCH(TComparativa[[#This Row],[Cuenta]],TBSSPptos[Código],0),1),0)</f>
        <v>18764.810000000001</v>
      </c>
      <c r="E112" s="17">
        <f>TComparativa[[#This Row],[Presupuesto 2022]]-TComparativa[[#This Row],[REAL 2022]]</f>
        <v>-11785.21</v>
      </c>
      <c r="F112" s="18">
        <f>VALUE(LEFT(TComparativa[[#This Row],[Cuenta]],3))</f>
        <v>629</v>
      </c>
    </row>
    <row r="113" spans="1:6" x14ac:dyDescent="0.25">
      <c r="A113" s="13">
        <v>6290023</v>
      </c>
      <c r="B113" s="14" t="str">
        <f>IFERROR(INDEX(TBSSReal[Nombre],MATCH(TComparativa[[#This Row],[Cuenta]],TBSSReal[Código],0),1),NDEX(TBSSPptos[Nombre],MATCH(TComparativa[[#This Row],[Cuenta]],TBSSPptos[Código],0),1))</f>
        <v>Gastos Exportación Diana Fernández</v>
      </c>
      <c r="C113" s="30">
        <f>IFERROR(INDEX(TBSSReal[Saldo],MATCH(TComparativa[[#This Row],[Cuenta]],TBSSReal[Código],0),1),0)</f>
        <v>14053.72</v>
      </c>
      <c r="D113" s="30">
        <f>IFERROR(INDEX(TBSSPptos[Saldo],MATCH(TComparativa[[#This Row],[Cuenta]],TBSSPptos[Código],0),1),0)</f>
        <v>9437.14</v>
      </c>
      <c r="E113" s="17">
        <f>TComparativa[[#This Row],[Presupuesto 2022]]-TComparativa[[#This Row],[REAL 2022]]</f>
        <v>-4616.58</v>
      </c>
      <c r="F113" s="18">
        <f>VALUE(LEFT(TComparativa[[#This Row],[Cuenta]],3))</f>
        <v>629</v>
      </c>
    </row>
    <row r="114" spans="1:6" x14ac:dyDescent="0.25">
      <c r="A114" s="13">
        <v>6290024</v>
      </c>
      <c r="B114" s="14" t="str">
        <f>IFERROR(INDEX(TBSSReal[Nombre],MATCH(TComparativa[[#This Row],[Cuenta]],TBSSReal[Código],0),1),NDEX(TBSSPptos[Nombre],MATCH(TComparativa[[#This Row],[Cuenta]],TBSSPptos[Código],0),1))</f>
        <v>Gastos Analíticas</v>
      </c>
      <c r="C114" s="30">
        <f>IFERROR(INDEX(TBSSReal[Saldo],MATCH(TComparativa[[#This Row],[Cuenta]],TBSSReal[Código],0),1),0)</f>
        <v>47406.33</v>
      </c>
      <c r="D114" s="30">
        <f>IFERROR(INDEX(TBSSPptos[Saldo],MATCH(TComparativa[[#This Row],[Cuenta]],TBSSPptos[Código],0),1),0)</f>
        <v>43710.229999999996</v>
      </c>
      <c r="E114" s="17">
        <f>TComparativa[[#This Row],[Presupuesto 2022]]-TComparativa[[#This Row],[REAL 2022]]</f>
        <v>-3696.1000000000058</v>
      </c>
      <c r="F114" s="18">
        <f>VALUE(LEFT(TComparativa[[#This Row],[Cuenta]],3))</f>
        <v>629</v>
      </c>
    </row>
    <row r="115" spans="1:6" x14ac:dyDescent="0.25">
      <c r="A115" s="13">
        <v>6290025</v>
      </c>
      <c r="B115" s="14" t="str">
        <f>IFERROR(INDEX(TBSSReal[Nombre],MATCH(TComparativa[[#This Row],[Cuenta]],TBSSReal[Código],0),1),NDEX(TBSSPptos[Nombre],MATCH(TComparativa[[#This Row],[Cuenta]],TBSSPptos[Código],0),1))</f>
        <v>Gastos Viajes Exportación</v>
      </c>
      <c r="C115" s="30">
        <f>IFERROR(INDEX(TBSSReal[Saldo],MATCH(TComparativa[[#This Row],[Cuenta]],TBSSReal[Código],0),1),0)</f>
        <v>412.4</v>
      </c>
      <c r="D115" s="30">
        <f>IFERROR(INDEX(TBSSPptos[Saldo],MATCH(TComparativa[[#This Row],[Cuenta]],TBSSPptos[Código],0),1),0)</f>
        <v>417.4</v>
      </c>
      <c r="E115" s="17">
        <f>TComparativa[[#This Row],[Presupuesto 2022]]-TComparativa[[#This Row],[REAL 2022]]</f>
        <v>5</v>
      </c>
      <c r="F115" s="18">
        <f>VALUE(LEFT(TComparativa[[#This Row],[Cuenta]],3))</f>
        <v>629</v>
      </c>
    </row>
    <row r="116" spans="1:6" x14ac:dyDescent="0.25">
      <c r="A116" s="13">
        <v>6290027</v>
      </c>
      <c r="B116" s="14" t="str">
        <f>IFERROR(INDEX(TBSSReal[Nombre],MATCH(TComparativa[[#This Row],[Cuenta]],TBSSReal[Código],0),1),NDEX(TBSSPptos[Nombre],MATCH(TComparativa[[#This Row],[Cuenta]],TBSSPptos[Código],0),1))</f>
        <v>Otros Gastos Personal</v>
      </c>
      <c r="C116" s="30">
        <f>IFERROR(INDEX(TBSSReal[Saldo],MATCH(TComparativa[[#This Row],[Cuenta]],TBSSReal[Código],0),1),0)</f>
        <v>4337.66</v>
      </c>
      <c r="D116" s="30">
        <f>IFERROR(INDEX(TBSSPptos[Saldo],MATCH(TComparativa[[#This Row],[Cuenta]],TBSSPptos[Código],0),1),0)</f>
        <v>4099.99</v>
      </c>
      <c r="E116" s="17">
        <f>TComparativa[[#This Row],[Presupuesto 2022]]-TComparativa[[#This Row],[REAL 2022]]</f>
        <v>-237.67000000000007</v>
      </c>
      <c r="F116" s="18">
        <f>VALUE(LEFT(TComparativa[[#This Row],[Cuenta]],3))</f>
        <v>629</v>
      </c>
    </row>
    <row r="117" spans="1:6" x14ac:dyDescent="0.25">
      <c r="A117" s="13">
        <v>6290028</v>
      </c>
      <c r="B117" s="14" t="str">
        <f>IFERROR(INDEX(TBSSReal[Nombre],MATCH(TComparativa[[#This Row],[Cuenta]],TBSSReal[Código],0),1),NDEX(TBSSPptos[Nombre],MATCH(TComparativa[[#This Row],[Cuenta]],TBSSPptos[Código],0),1))</f>
        <v>Material laboratorio</v>
      </c>
      <c r="C117" s="30">
        <f>IFERROR(INDEX(TBSSReal[Saldo],MATCH(TComparativa[[#This Row],[Cuenta]],TBSSReal[Código],0),1),0)</f>
        <v>819.53</v>
      </c>
      <c r="D117" s="30">
        <f>IFERROR(INDEX(TBSSPptos[Saldo],MATCH(TComparativa[[#This Row],[Cuenta]],TBSSPptos[Código],0),1),0)</f>
        <v>819.53</v>
      </c>
      <c r="E117" s="17">
        <f>TComparativa[[#This Row],[Presupuesto 2022]]-TComparativa[[#This Row],[REAL 2022]]</f>
        <v>0</v>
      </c>
      <c r="F117" s="18">
        <f>VALUE(LEFT(TComparativa[[#This Row],[Cuenta]],3))</f>
        <v>629</v>
      </c>
    </row>
    <row r="118" spans="1:6" x14ac:dyDescent="0.25">
      <c r="A118" s="13">
        <v>6290031</v>
      </c>
      <c r="B118" s="14" t="str">
        <f>IFERROR(INDEX(TBSSReal[Nombre],MATCH(TComparativa[[#This Row],[Cuenta]],TBSSReal[Código],0),1),NDEX(TBSSPptos[Nombre],MATCH(TComparativa[[#This Row],[Cuenta]],TBSSPptos[Código],0),1))</f>
        <v>Gastos Exportación Eduardo Pelayo</v>
      </c>
      <c r="C118" s="30">
        <f>IFERROR(INDEX(TBSSReal[Saldo],MATCH(TComparativa[[#This Row],[Cuenta]],TBSSReal[Código],0),1),0)</f>
        <v>23453.07</v>
      </c>
      <c r="D118" s="30">
        <f>IFERROR(INDEX(TBSSPptos[Saldo],MATCH(TComparativa[[#This Row],[Cuenta]],TBSSPptos[Código],0),1),0)</f>
        <v>16694.07</v>
      </c>
      <c r="E118" s="17">
        <f>TComparativa[[#This Row],[Presupuesto 2022]]-TComparativa[[#This Row],[REAL 2022]]</f>
        <v>-6759</v>
      </c>
      <c r="F118" s="18">
        <f>VALUE(LEFT(TComparativa[[#This Row],[Cuenta]],3))</f>
        <v>629</v>
      </c>
    </row>
    <row r="119" spans="1:6" x14ac:dyDescent="0.25">
      <c r="A119" s="13">
        <v>6290032</v>
      </c>
      <c r="B119" s="14" t="str">
        <f>IFERROR(INDEX(TBSSReal[Nombre],MATCH(TComparativa[[#This Row],[Cuenta]],TBSSReal[Código],0),1),NDEX(TBSSPptos[Nombre],MATCH(TComparativa[[#This Row],[Cuenta]],TBSSPptos[Código],0),1))</f>
        <v>Material Bodega</v>
      </c>
      <c r="C119" s="30">
        <f>IFERROR(INDEX(TBSSReal[Saldo],MATCH(TComparativa[[#This Row],[Cuenta]],TBSSReal[Código],0),1),0)</f>
        <v>4137.9400000000005</v>
      </c>
      <c r="D119" s="30">
        <f>IFERROR(INDEX(TBSSPptos[Saldo],MATCH(TComparativa[[#This Row],[Cuenta]],TBSSPptos[Código],0),1),0)</f>
        <v>4140.63</v>
      </c>
      <c r="E119" s="17">
        <f>TComparativa[[#This Row],[Presupuesto 2022]]-TComparativa[[#This Row],[REAL 2022]]</f>
        <v>2.6899999999995998</v>
      </c>
      <c r="F119" s="18">
        <f>VALUE(LEFT(TComparativa[[#This Row],[Cuenta]],3))</f>
        <v>629</v>
      </c>
    </row>
    <row r="120" spans="1:6" x14ac:dyDescent="0.25">
      <c r="A120" s="13">
        <v>6290033</v>
      </c>
      <c r="B120" s="14" t="str">
        <f>IFERROR(INDEX(TBSSReal[Nombre],MATCH(TComparativa[[#This Row],[Cuenta]],TBSSReal[Código],0),1),NDEX(TBSSPptos[Nombre],MATCH(TComparativa[[#This Row],[Cuenta]],TBSSPptos[Código],0),1))</f>
        <v>Gastos Vuelos</v>
      </c>
      <c r="C120" s="30">
        <f>IFERROR(INDEX(TBSSReal[Saldo],MATCH(TComparativa[[#This Row],[Cuenta]],TBSSReal[Código],0),1),0)</f>
        <v>27256.73</v>
      </c>
      <c r="D120" s="30">
        <f>IFERROR(INDEX(TBSSPptos[Saldo],MATCH(TComparativa[[#This Row],[Cuenta]],TBSSPptos[Código],0),1),0)</f>
        <v>23178.76</v>
      </c>
      <c r="E120" s="17">
        <f>TComparativa[[#This Row],[Presupuesto 2022]]-TComparativa[[#This Row],[REAL 2022]]</f>
        <v>-4077.9700000000012</v>
      </c>
      <c r="F120" s="18">
        <f>VALUE(LEFT(TComparativa[[#This Row],[Cuenta]],3))</f>
        <v>629</v>
      </c>
    </row>
    <row r="121" spans="1:6" x14ac:dyDescent="0.25">
      <c r="A121" s="13">
        <v>6290034</v>
      </c>
      <c r="B121" s="14" t="str">
        <f>IFERROR(INDEX(TBSSReal[Nombre],MATCH(TComparativa[[#This Row],[Cuenta]],TBSSReal[Código],0),1),NDEX(TBSSPptos[Nombre],MATCH(TComparativa[[#This Row],[Cuenta]],TBSSPptos[Código],0),1))</f>
        <v>Licencias Programas Informaticos y dominios</v>
      </c>
      <c r="C121" s="30">
        <f>IFERROR(INDEX(TBSSReal[Saldo],MATCH(TComparativa[[#This Row],[Cuenta]],TBSSReal[Código],0),1),0)</f>
        <v>9842.52</v>
      </c>
      <c r="D121" s="30">
        <f>IFERROR(INDEX(TBSSPptos[Saldo],MATCH(TComparativa[[#This Row],[Cuenta]],TBSSPptos[Código],0),1),0)</f>
        <v>9863.82</v>
      </c>
      <c r="E121" s="17">
        <f>TComparativa[[#This Row],[Presupuesto 2022]]-TComparativa[[#This Row],[REAL 2022]]</f>
        <v>21.299999999999272</v>
      </c>
      <c r="F121" s="18">
        <f>VALUE(LEFT(TComparativa[[#This Row],[Cuenta]],3))</f>
        <v>629</v>
      </c>
    </row>
    <row r="122" spans="1:6" x14ac:dyDescent="0.25">
      <c r="A122" s="13">
        <v>6290035</v>
      </c>
      <c r="B122" s="14" t="str">
        <f>IFERROR(INDEX(TBSSReal[Nombre],MATCH(TComparativa[[#This Row],[Cuenta]],TBSSReal[Código],0),1),NDEX(TBSSPptos[Nombre],MATCH(TComparativa[[#This Row],[Cuenta]],TBSSPptos[Código],0),1))</f>
        <v>Gastos recogida residuos</v>
      </c>
      <c r="C122" s="30">
        <f>IFERROR(INDEX(TBSSReal[Saldo],MATCH(TComparativa[[#This Row],[Cuenta]],TBSSReal[Código],0),1),0)</f>
        <v>2960</v>
      </c>
      <c r="D122" s="30">
        <f>IFERROR(INDEX(TBSSPptos[Saldo],MATCH(TComparativa[[#This Row],[Cuenta]],TBSSPptos[Código],0),1),0)</f>
        <v>2640</v>
      </c>
      <c r="E122" s="17">
        <f>TComparativa[[#This Row],[Presupuesto 2022]]-TComparativa[[#This Row],[REAL 2022]]</f>
        <v>-320</v>
      </c>
      <c r="F122" s="18">
        <f>VALUE(LEFT(TComparativa[[#This Row],[Cuenta]],3))</f>
        <v>629</v>
      </c>
    </row>
    <row r="123" spans="1:6" x14ac:dyDescent="0.25">
      <c r="A123" s="13">
        <v>6290037</v>
      </c>
      <c r="B123" s="14" t="str">
        <f>IFERROR(INDEX(TBSSReal[Nombre],MATCH(TComparativa[[#This Row],[Cuenta]],TBSSReal[Código],0),1),NDEX(TBSSPptos[Nombre],MATCH(TComparativa[[#This Row],[Cuenta]],TBSSPptos[Código],0),1))</f>
        <v>Gastos Documentación Exportacion</v>
      </c>
      <c r="C123" s="30">
        <f>IFERROR(INDEX(TBSSReal[Saldo],MATCH(TComparativa[[#This Row],[Cuenta]],TBSSReal[Código],0),1),0)</f>
        <v>2146.64</v>
      </c>
      <c r="D123" s="30">
        <f>IFERROR(INDEX(TBSSPptos[Saldo],MATCH(TComparativa[[#This Row],[Cuenta]],TBSSPptos[Código],0),1),0)</f>
        <v>2141.3999999999996</v>
      </c>
      <c r="E123" s="17">
        <f>TComparativa[[#This Row],[Presupuesto 2022]]-TComparativa[[#This Row],[REAL 2022]]</f>
        <v>-5.2400000000002365</v>
      </c>
      <c r="F123" s="18">
        <f>VALUE(LEFT(TComparativa[[#This Row],[Cuenta]],3))</f>
        <v>629</v>
      </c>
    </row>
    <row r="124" spans="1:6" x14ac:dyDescent="0.25">
      <c r="A124" s="13">
        <v>6290039</v>
      </c>
      <c r="B124" s="14" t="str">
        <f>IFERROR(INDEX(TBSSReal[Nombre],MATCH(TComparativa[[#This Row],[Cuenta]],TBSSReal[Código],0),1),NDEX(TBSSPptos[Nombre],MATCH(TComparativa[[#This Row],[Cuenta]],TBSSPptos[Código],0),1))</f>
        <v>Contratos Mantenimiento Maquinaria e Instalaciones</v>
      </c>
      <c r="C124" s="30">
        <f>IFERROR(INDEX(TBSSReal[Saldo],MATCH(TComparativa[[#This Row],[Cuenta]],TBSSReal[Código],0),1),0)</f>
        <v>339.54</v>
      </c>
      <c r="D124" s="30">
        <f>IFERROR(INDEX(TBSSPptos[Saldo],MATCH(TComparativa[[#This Row],[Cuenta]],TBSSPptos[Código],0),1),0)</f>
        <v>0</v>
      </c>
      <c r="E124" s="17">
        <f>TComparativa[[#This Row],[Presupuesto 2022]]-TComparativa[[#This Row],[REAL 2022]]</f>
        <v>-339.54</v>
      </c>
      <c r="F124" s="18">
        <f>VALUE(LEFT(TComparativa[[#This Row],[Cuenta]],3))</f>
        <v>629</v>
      </c>
    </row>
    <row r="125" spans="1:6" x14ac:dyDescent="0.25">
      <c r="A125" s="13">
        <v>6310001</v>
      </c>
      <c r="B125" s="14" t="str">
        <f>IFERROR(INDEX(TBSSReal[Nombre],MATCH(TComparativa[[#This Row],[Cuenta]],TBSSReal[Código],0),1),NDEX(TBSSPptos[Nombre],MATCH(TComparativa[[#This Row],[Cuenta]],TBSSPptos[Código],0),1))</f>
        <v>Otros tributos</v>
      </c>
      <c r="C125" s="30">
        <f>IFERROR(INDEX(TBSSReal[Saldo],MATCH(TComparativa[[#This Row],[Cuenta]],TBSSReal[Código],0),1),0)</f>
        <v>2985.26</v>
      </c>
      <c r="D125" s="30">
        <f>IFERROR(INDEX(TBSSPptos[Saldo],MATCH(TComparativa[[#This Row],[Cuenta]],TBSSPptos[Código],0),1),0)</f>
        <v>3947.58</v>
      </c>
      <c r="E125" s="17">
        <f>TComparativa[[#This Row],[Presupuesto 2022]]-TComparativa[[#This Row],[REAL 2022]]</f>
        <v>962.31999999999971</v>
      </c>
      <c r="F125" s="18">
        <f>VALUE(LEFT(TComparativa[[#This Row],[Cuenta]],3))</f>
        <v>631</v>
      </c>
    </row>
    <row r="126" spans="1:6" x14ac:dyDescent="0.25">
      <c r="A126" s="13">
        <v>6310005</v>
      </c>
      <c r="B126" s="14" t="str">
        <f>IFERROR(INDEX(TBSSReal[Nombre],MATCH(TComparativa[[#This Row],[Cuenta]],TBSSReal[Código],0),1),NDEX(TBSSPptos[Nombre],MATCH(TComparativa[[#This Row],[Cuenta]],TBSSPptos[Código],0),1))</f>
        <v>Basuras</v>
      </c>
      <c r="C126" s="30">
        <f>IFERROR(INDEX(TBSSReal[Saldo],MATCH(TComparativa[[#This Row],[Cuenta]],TBSSReal[Código],0),1),0)</f>
        <v>828.29</v>
      </c>
      <c r="D126" s="30">
        <f>IFERROR(INDEX(TBSSPptos[Saldo],MATCH(TComparativa[[#This Row],[Cuenta]],TBSSPptos[Código],0),1),0)</f>
        <v>828.29</v>
      </c>
      <c r="E126" s="17">
        <f>TComparativa[[#This Row],[Presupuesto 2022]]-TComparativa[[#This Row],[REAL 2022]]</f>
        <v>0</v>
      </c>
      <c r="F126" s="18">
        <f>VALUE(LEFT(TComparativa[[#This Row],[Cuenta]],3))</f>
        <v>631</v>
      </c>
    </row>
    <row r="127" spans="1:6" x14ac:dyDescent="0.25">
      <c r="A127" s="13">
        <v>6310006</v>
      </c>
      <c r="B127" s="14" t="str">
        <f>IFERROR(INDEX(TBSSReal[Nombre],MATCH(TComparativa[[#This Row],[Cuenta]],TBSSReal[Código],0),1),NDEX(TBSSPptos[Nombre],MATCH(TComparativa[[#This Row],[Cuenta]],TBSSPptos[Código],0),1))</f>
        <v>Impto. bienes inmuebles</v>
      </c>
      <c r="C127" s="30">
        <f>IFERROR(INDEX(TBSSReal[Saldo],MATCH(TComparativa[[#This Row],[Cuenta]],TBSSReal[Código],0),1),0)</f>
        <v>14954.07</v>
      </c>
      <c r="D127" s="30">
        <f>IFERROR(INDEX(TBSSPptos[Saldo],MATCH(TComparativa[[#This Row],[Cuenta]],TBSSPptos[Código],0),1),0)</f>
        <v>15012.7</v>
      </c>
      <c r="E127" s="17">
        <f>TComparativa[[#This Row],[Presupuesto 2022]]-TComparativa[[#This Row],[REAL 2022]]</f>
        <v>58.630000000001019</v>
      </c>
      <c r="F127" s="18">
        <f>VALUE(LEFT(TComparativa[[#This Row],[Cuenta]],3))</f>
        <v>631</v>
      </c>
    </row>
    <row r="128" spans="1:6" x14ac:dyDescent="0.25">
      <c r="A128" s="13">
        <v>6310007</v>
      </c>
      <c r="B128" s="14" t="str">
        <f>IFERROR(INDEX(TBSSReal[Nombre],MATCH(TComparativa[[#This Row],[Cuenta]],TBSSReal[Código],0),1),NDEX(TBSSPptos[Nombre],MATCH(TComparativa[[#This Row],[Cuenta]],TBSSPptos[Código],0),1))</f>
        <v>Impto. Actividades Economicas</v>
      </c>
      <c r="C128" s="30">
        <f>IFERROR(INDEX(TBSSReal[Saldo],MATCH(TComparativa[[#This Row],[Cuenta]],TBSSReal[Código],0),1),0)</f>
        <v>18197.54</v>
      </c>
      <c r="D128" s="30">
        <f>IFERROR(INDEX(TBSSPptos[Saldo],MATCH(TComparativa[[#This Row],[Cuenta]],TBSSPptos[Código],0),1),0)</f>
        <v>18766.14</v>
      </c>
      <c r="E128" s="17">
        <f>TComparativa[[#This Row],[Presupuesto 2022]]-TComparativa[[#This Row],[REAL 2022]]</f>
        <v>568.59999999999854</v>
      </c>
      <c r="F128" s="18">
        <f>VALUE(LEFT(TComparativa[[#This Row],[Cuenta]],3))</f>
        <v>631</v>
      </c>
    </row>
    <row r="129" spans="1:6" x14ac:dyDescent="0.25">
      <c r="A129" s="13">
        <v>6310008</v>
      </c>
      <c r="B129" s="14" t="str">
        <f>IFERROR(INDEX(TBSSReal[Nombre],MATCH(TComparativa[[#This Row],[Cuenta]],TBSSReal[Código],0),1),NDEX(TBSSPptos[Nombre],MATCH(TComparativa[[#This Row],[Cuenta]],TBSSPptos[Código],0),1))</f>
        <v>Impto.Vehiculos tracc.mecanica</v>
      </c>
      <c r="C129" s="30">
        <f>IFERROR(INDEX(TBSSReal[Saldo],MATCH(TComparativa[[#This Row],[Cuenta]],TBSSReal[Código],0),1),0)</f>
        <v>269.10000000000002</v>
      </c>
      <c r="D129" s="30">
        <f>IFERROR(INDEX(TBSSPptos[Saldo],MATCH(TComparativa[[#This Row],[Cuenta]],TBSSPptos[Código],0),1),0)</f>
        <v>269.09999999999997</v>
      </c>
      <c r="E129" s="17">
        <f>TComparativa[[#This Row],[Presupuesto 2022]]-TComparativa[[#This Row],[REAL 2022]]</f>
        <v>0</v>
      </c>
      <c r="F129" s="18">
        <f>VALUE(LEFT(TComparativa[[#This Row],[Cuenta]],3))</f>
        <v>631</v>
      </c>
    </row>
    <row r="130" spans="1:6" x14ac:dyDescent="0.25">
      <c r="A130" s="13">
        <v>6310010</v>
      </c>
      <c r="B130" s="14" t="str">
        <f>IFERROR(INDEX(TBSSReal[Nombre],MATCH(TComparativa[[#This Row],[Cuenta]],TBSSReal[Código],0),1),NDEX(TBSSPptos[Nombre],MATCH(TComparativa[[#This Row],[Cuenta]],TBSSPptos[Código],0),1))</f>
        <v>Licencia de obras</v>
      </c>
      <c r="C130" s="30">
        <f>IFERROR(INDEX(TBSSReal[Saldo],MATCH(TComparativa[[#This Row],[Cuenta]],TBSSReal[Código],0),1),0)</f>
        <v>2</v>
      </c>
      <c r="D130" s="30">
        <f>IFERROR(INDEX(TBSSPptos[Saldo],MATCH(TComparativa[[#This Row],[Cuenta]],TBSSPptos[Código],0),1),0)</f>
        <v>0</v>
      </c>
      <c r="E130" s="17">
        <f>TComparativa[[#This Row],[Presupuesto 2022]]-TComparativa[[#This Row],[REAL 2022]]</f>
        <v>-2</v>
      </c>
      <c r="F130" s="18">
        <f>VALUE(LEFT(TComparativa[[#This Row],[Cuenta]],3))</f>
        <v>631</v>
      </c>
    </row>
    <row r="131" spans="1:6" x14ac:dyDescent="0.25">
      <c r="A131" s="13">
        <v>6310012</v>
      </c>
      <c r="B131" s="14" t="str">
        <f>IFERROR(INDEX(TBSSReal[Nombre],MATCH(TComparativa[[#This Row],[Cuenta]],TBSSReal[Código],0),1),NDEX(TBSSPptos[Nombre],MATCH(TComparativa[[#This Row],[Cuenta]],TBSSPptos[Código],0),1))</f>
        <v>Depuracion de aguas</v>
      </c>
      <c r="C131" s="30">
        <f>IFERROR(INDEX(TBSSReal[Saldo],MATCH(TComparativa[[#This Row],[Cuenta]],TBSSReal[Código],0),1),0)</f>
        <v>92.13</v>
      </c>
      <c r="D131" s="30">
        <f>IFERROR(INDEX(TBSSPptos[Saldo],MATCH(TComparativa[[#This Row],[Cuenta]],TBSSPptos[Código],0),1),0)</f>
        <v>0</v>
      </c>
      <c r="E131" s="17">
        <f>TComparativa[[#This Row],[Presupuesto 2022]]-TComparativa[[#This Row],[REAL 2022]]</f>
        <v>-92.13</v>
      </c>
      <c r="F131" s="18">
        <f>VALUE(LEFT(TComparativa[[#This Row],[Cuenta]],3))</f>
        <v>631</v>
      </c>
    </row>
    <row r="132" spans="1:6" x14ac:dyDescent="0.25">
      <c r="A132" s="13">
        <v>6310014</v>
      </c>
      <c r="B132" s="14" t="str">
        <f>IFERROR(INDEX(TBSSReal[Nombre],MATCH(TComparativa[[#This Row],[Cuenta]],TBSSReal[Código],0),1),NDEX(TBSSPptos[Nombre],MATCH(TComparativa[[#This Row],[Cuenta]],TBSSPptos[Código],0),1))</f>
        <v>Inspección Técnica de Vehículos</v>
      </c>
      <c r="C132" s="30">
        <f>IFERROR(INDEX(TBSSReal[Saldo],MATCH(TComparativa[[#This Row],[Cuenta]],TBSSReal[Código],0),1),0)</f>
        <v>203.57</v>
      </c>
      <c r="D132" s="30">
        <f>IFERROR(INDEX(TBSSPptos[Saldo],MATCH(TComparativa[[#This Row],[Cuenta]],TBSSPptos[Código],0),1),0)</f>
        <v>174.29</v>
      </c>
      <c r="E132" s="17">
        <f>TComparativa[[#This Row],[Presupuesto 2022]]-TComparativa[[#This Row],[REAL 2022]]</f>
        <v>-29.28</v>
      </c>
      <c r="F132" s="18">
        <f>VALUE(LEFT(TComparativa[[#This Row],[Cuenta]],3))</f>
        <v>631</v>
      </c>
    </row>
    <row r="133" spans="1:6" x14ac:dyDescent="0.25">
      <c r="A133" s="13">
        <v>6310015</v>
      </c>
      <c r="B133" s="14" t="str">
        <f>IFERROR(INDEX(TBSSReal[Nombre],MATCH(TComparativa[[#This Row],[Cuenta]],TBSSReal[Código],0),1),NDEX(TBSSPptos[Nombre],MATCH(TComparativa[[#This Row],[Cuenta]],TBSSPptos[Código],0),1))</f>
        <v>Ecovidrio</v>
      </c>
      <c r="C133" s="30">
        <f>IFERROR(INDEX(TBSSReal[Saldo],MATCH(TComparativa[[#This Row],[Cuenta]],TBSSReal[Código],0),1),0)</f>
        <v>12319.32</v>
      </c>
      <c r="D133" s="30">
        <f>IFERROR(INDEX(TBSSPptos[Saldo],MATCH(TComparativa[[#This Row],[Cuenta]],TBSSPptos[Código],0),1),0)</f>
        <v>14280.23</v>
      </c>
      <c r="E133" s="17">
        <f>TComparativa[[#This Row],[Presupuesto 2022]]-TComparativa[[#This Row],[REAL 2022]]</f>
        <v>1960.9099999999999</v>
      </c>
      <c r="F133" s="18">
        <f>VALUE(LEFT(TComparativa[[#This Row],[Cuenta]],3))</f>
        <v>631</v>
      </c>
    </row>
    <row r="134" spans="1:6" x14ac:dyDescent="0.25">
      <c r="A134" s="13">
        <v>6310016</v>
      </c>
      <c r="B134" s="14" t="str">
        <f>IFERROR(INDEX(TBSSReal[Nombre],MATCH(TComparativa[[#This Row],[Cuenta]],TBSSReal[Código],0),1),NDEX(TBSSPptos[Nombre],MATCH(TComparativa[[#This Row],[Cuenta]],TBSSPptos[Código],0),1))</f>
        <v>Cuota Viñedo</v>
      </c>
      <c r="C134" s="30">
        <f>IFERROR(INDEX(TBSSReal[Saldo],MATCH(TComparativa[[#This Row],[Cuenta]],TBSSReal[Código],0),1),0)</f>
        <v>1002.41</v>
      </c>
      <c r="D134" s="30">
        <f>IFERROR(INDEX(TBSSPptos[Saldo],MATCH(TComparativa[[#This Row],[Cuenta]],TBSSPptos[Código],0),1),0)</f>
        <v>1002.41</v>
      </c>
      <c r="E134" s="17">
        <f>TComparativa[[#This Row],[Presupuesto 2022]]-TComparativa[[#This Row],[REAL 2022]]</f>
        <v>0</v>
      </c>
      <c r="F134" s="18">
        <f>VALUE(LEFT(TComparativa[[#This Row],[Cuenta]],3))</f>
        <v>631</v>
      </c>
    </row>
    <row r="135" spans="1:6" x14ac:dyDescent="0.25">
      <c r="A135" s="13">
        <v>6310017</v>
      </c>
      <c r="B135" s="14" t="str">
        <f>IFERROR(INDEX(TBSSReal[Nombre],MATCH(TComparativa[[#This Row],[Cuenta]],TBSSReal[Código],0),1),NDEX(TBSSPptos[Nombre],MATCH(TComparativa[[#This Row],[Cuenta]],TBSSPptos[Código],0),1))</f>
        <v>Tasas registro industrias</v>
      </c>
      <c r="C135" s="30">
        <f>IFERROR(INDEX(TBSSReal[Saldo],MATCH(TComparativa[[#This Row],[Cuenta]],TBSSReal[Código],0),1),0)</f>
        <v>57.25</v>
      </c>
      <c r="D135" s="30">
        <f>IFERROR(INDEX(TBSSPptos[Saldo],MATCH(TComparativa[[#This Row],[Cuenta]],TBSSPptos[Código],0),1),0)</f>
        <v>57.25</v>
      </c>
      <c r="E135" s="17">
        <f>TComparativa[[#This Row],[Presupuesto 2022]]-TComparativa[[#This Row],[REAL 2022]]</f>
        <v>0</v>
      </c>
      <c r="F135" s="18">
        <f>VALUE(LEFT(TComparativa[[#This Row],[Cuenta]],3))</f>
        <v>631</v>
      </c>
    </row>
    <row r="136" spans="1:6" x14ac:dyDescent="0.25">
      <c r="A136" s="13">
        <v>6310018</v>
      </c>
      <c r="B136" s="14" t="str">
        <f>IFERROR(INDEX(TBSSReal[Nombre],MATCH(TComparativa[[#This Row],[Cuenta]],TBSSReal[Código],0),1),NDEX(TBSSPptos[Nombre],MATCH(TComparativa[[#This Row],[Cuenta]],TBSSPptos[Código],0),1))</f>
        <v>Tasas vertido</v>
      </c>
      <c r="C136" s="30">
        <f>IFERROR(INDEX(TBSSReal[Saldo],MATCH(TComparativa[[#This Row],[Cuenta]],TBSSReal[Código],0),1),0)</f>
        <v>338.58</v>
      </c>
      <c r="D136" s="30">
        <f>IFERROR(INDEX(TBSSPptos[Saldo],MATCH(TComparativa[[#This Row],[Cuenta]],TBSSPptos[Código],0),1),0)</f>
        <v>353.48</v>
      </c>
      <c r="E136" s="17">
        <f>TComparativa[[#This Row],[Presupuesto 2022]]-TComparativa[[#This Row],[REAL 2022]]</f>
        <v>14.900000000000034</v>
      </c>
      <c r="F136" s="18">
        <f>VALUE(LEFT(TComparativa[[#This Row],[Cuenta]],3))</f>
        <v>631</v>
      </c>
    </row>
    <row r="137" spans="1:6" x14ac:dyDescent="0.25">
      <c r="A137" s="13">
        <v>6310020</v>
      </c>
      <c r="B137" s="14" t="str">
        <f>IFERROR(INDEX(TBSSReal[Nombre],MATCH(TComparativa[[#This Row],[Cuenta]],TBSSReal[Código],0),1),NDEX(TBSSPptos[Nombre],MATCH(TComparativa[[#This Row],[Cuenta]],TBSSPptos[Código],0),1))</f>
        <v>Canon Saneamiento</v>
      </c>
      <c r="C137" s="30">
        <f>IFERROR(INDEX(TBSSReal[Saldo],MATCH(TComparativa[[#This Row],[Cuenta]],TBSSReal[Código],0),1),0)</f>
        <v>2825.3900000000003</v>
      </c>
      <c r="D137" s="30">
        <f>IFERROR(INDEX(TBSSPptos[Saldo],MATCH(TComparativa[[#This Row],[Cuenta]],TBSSPptos[Código],0),1),0)</f>
        <v>2825.3900000000003</v>
      </c>
      <c r="E137" s="17">
        <f>TComparativa[[#This Row],[Presupuesto 2022]]-TComparativa[[#This Row],[REAL 2022]]</f>
        <v>0</v>
      </c>
      <c r="F137" s="18">
        <f>VALUE(LEFT(TComparativa[[#This Row],[Cuenta]],3))</f>
        <v>631</v>
      </c>
    </row>
    <row r="138" spans="1:6" x14ac:dyDescent="0.25">
      <c r="A138" s="13">
        <v>6400001</v>
      </c>
      <c r="B138" s="14" t="str">
        <f>IFERROR(INDEX(TBSSReal[Nombre],MATCH(TComparativa[[#This Row],[Cuenta]],TBSSReal[Código],0),1),NDEX(TBSSPptos[Nombre],MATCH(TComparativa[[#This Row],[Cuenta]],TBSSPptos[Código],0),1))</f>
        <v>Sueldos y salarios</v>
      </c>
      <c r="C138" s="30">
        <f>IFERROR(INDEX(TBSSReal[Saldo],MATCH(TComparativa[[#This Row],[Cuenta]],TBSSReal[Código],0),1),0)</f>
        <v>1568897.26</v>
      </c>
      <c r="D138" s="30">
        <f>IFERROR(INDEX(TBSSPptos[Saldo],MATCH(TComparativa[[#This Row],[Cuenta]],TBSSPptos[Código],0),1),0)</f>
        <v>1511480.2192599999</v>
      </c>
      <c r="E138" s="17">
        <f>TComparativa[[#This Row],[Presupuesto 2022]]-TComparativa[[#This Row],[REAL 2022]]</f>
        <v>-57417.040740000084</v>
      </c>
      <c r="F138" s="18">
        <f>VALUE(LEFT(TComparativa[[#This Row],[Cuenta]],3))</f>
        <v>640</v>
      </c>
    </row>
    <row r="139" spans="1:6" x14ac:dyDescent="0.25">
      <c r="A139" s="13">
        <v>6410000</v>
      </c>
      <c r="B139" s="14" t="str">
        <f>IFERROR(INDEX(TBSSReal[Nombre],MATCH(TComparativa[[#This Row],[Cuenta]],TBSSReal[Código],0),1),NDEX(TBSSPptos[Nombre],MATCH(TComparativa[[#This Row],[Cuenta]],TBSSPptos[Código],0),1))</f>
        <v>Indemnizaciones</v>
      </c>
      <c r="C139" s="30">
        <f>IFERROR(INDEX(TBSSReal[Saldo],MATCH(TComparativa[[#This Row],[Cuenta]],TBSSReal[Código],0),1),0)</f>
        <v>19939.509999999998</v>
      </c>
      <c r="D139" s="30">
        <f>IFERROR(INDEX(TBSSPptos[Saldo],MATCH(TComparativa[[#This Row],[Cuenta]],TBSSPptos[Código],0),1),0)</f>
        <v>19939.509999999998</v>
      </c>
      <c r="E139" s="17">
        <f>TComparativa[[#This Row],[Presupuesto 2022]]-TComparativa[[#This Row],[REAL 2022]]</f>
        <v>0</v>
      </c>
      <c r="F139" s="18">
        <f>VALUE(LEFT(TComparativa[[#This Row],[Cuenta]],3))</f>
        <v>641</v>
      </c>
    </row>
    <row r="140" spans="1:6" x14ac:dyDescent="0.25">
      <c r="A140" s="13">
        <v>6420001</v>
      </c>
      <c r="B140" s="14" t="str">
        <f>IFERROR(INDEX(TBSSReal[Nombre],MATCH(TComparativa[[#This Row],[Cuenta]],TBSSReal[Código],0),1),NDEX(TBSSPptos[Nombre],MATCH(TComparativa[[#This Row],[Cuenta]],TBSSPptos[Código],0),1))</f>
        <v>S.S. cargo empresa</v>
      </c>
      <c r="C140" s="30">
        <f>IFERROR(INDEX(TBSSReal[Saldo],MATCH(TComparativa[[#This Row],[Cuenta]],TBSSReal[Código],0),1),0)</f>
        <v>316177.88</v>
      </c>
      <c r="D140" s="30">
        <f>IFERROR(INDEX(TBSSPptos[Saldo],MATCH(TComparativa[[#This Row],[Cuenta]],TBSSPptos[Código],0),1),0)</f>
        <v>293820.76074</v>
      </c>
      <c r="E140" s="17">
        <f>TComparativa[[#This Row],[Presupuesto 2022]]-TComparativa[[#This Row],[REAL 2022]]</f>
        <v>-22357.119260000007</v>
      </c>
      <c r="F140" s="18">
        <f>VALUE(LEFT(TComparativa[[#This Row],[Cuenta]],3))</f>
        <v>642</v>
      </c>
    </row>
    <row r="141" spans="1:6" x14ac:dyDescent="0.25">
      <c r="A141" s="13">
        <v>6490001</v>
      </c>
      <c r="B141" s="14" t="str">
        <f>IFERROR(INDEX(TBSSReal[Nombre],MATCH(TComparativa[[#This Row],[Cuenta]],TBSSReal[Código],0),1),NDEX(TBSSPptos[Nombre],MATCH(TComparativa[[#This Row],[Cuenta]],TBSSPptos[Código],0),1))</f>
        <v>Otros Gastos Sociales</v>
      </c>
      <c r="C141" s="30">
        <f>IFERROR(INDEX(TBSSReal[Saldo],MATCH(TComparativa[[#This Row],[Cuenta]],TBSSReal[Código],0),1),0)</f>
        <v>5019.51</v>
      </c>
      <c r="D141" s="30">
        <f>IFERROR(INDEX(TBSSPptos[Saldo],MATCH(TComparativa[[#This Row],[Cuenta]],TBSSPptos[Código],0),1),0)</f>
        <v>5019.51</v>
      </c>
      <c r="E141" s="17">
        <f>TComparativa[[#This Row],[Presupuesto 2022]]-TComparativa[[#This Row],[REAL 2022]]</f>
        <v>0</v>
      </c>
      <c r="F141" s="18">
        <f>VALUE(LEFT(TComparativa[[#This Row],[Cuenta]],3))</f>
        <v>649</v>
      </c>
    </row>
    <row r="142" spans="1:6" x14ac:dyDescent="0.25">
      <c r="A142" s="13">
        <v>6620002</v>
      </c>
      <c r="B142" s="14" t="str">
        <f>IFERROR(INDEX(TBSSReal[Nombre],MATCH(TComparativa[[#This Row],[Cuenta]],TBSSReal[Código],0),1),NDEX(TBSSPptos[Nombre],MATCH(TComparativa[[#This Row],[Cuenta]],TBSSPptos[Código],0),1))</f>
        <v>Int. deudas otras empresas del grupo</v>
      </c>
      <c r="C142" s="30">
        <f>IFERROR(INDEX(TBSSReal[Saldo],MATCH(TComparativa[[#This Row],[Cuenta]],TBSSReal[Código],0),1),0)</f>
        <v>36780.04</v>
      </c>
      <c r="D142" s="30">
        <f>IFERROR(INDEX(TBSSPptos[Saldo],MATCH(TComparativa[[#This Row],[Cuenta]],TBSSPptos[Código],0),1),0)</f>
        <v>6535.76</v>
      </c>
      <c r="E142" s="17">
        <f>TComparativa[[#This Row],[Presupuesto 2022]]-TComparativa[[#This Row],[REAL 2022]]</f>
        <v>-30244.28</v>
      </c>
      <c r="F142" s="18">
        <f>VALUE(LEFT(TComparativa[[#This Row],[Cuenta]],3))</f>
        <v>662</v>
      </c>
    </row>
    <row r="143" spans="1:6" x14ac:dyDescent="0.25">
      <c r="A143" s="13">
        <v>6623001</v>
      </c>
      <c r="B143" s="14" t="str">
        <f>IFERROR(INDEX(TBSSReal[Nombre],MATCH(TComparativa[[#This Row],[Cuenta]],TBSSReal[Código],0),1),NDEX(TBSSPptos[Nombre],MATCH(TComparativa[[#This Row],[Cuenta]],TBSSPptos[Código],0),1))</f>
        <v>Intereses deudas, ent créd</v>
      </c>
      <c r="C143" s="30">
        <f>IFERROR(INDEX(TBSSReal[Saldo],MATCH(TComparativa[[#This Row],[Cuenta]],TBSSReal[Código],0),1),0)</f>
        <v>189277.22</v>
      </c>
      <c r="D143" s="30">
        <f>IFERROR(INDEX(TBSSPptos[Saldo],MATCH(TComparativa[[#This Row],[Cuenta]],TBSSPptos[Código],0),1),0)</f>
        <v>200676.5627203258</v>
      </c>
      <c r="E143" s="17">
        <f>TComparativa[[#This Row],[Presupuesto 2022]]-TComparativa[[#This Row],[REAL 2022]]</f>
        <v>11399.342720325803</v>
      </c>
      <c r="F143" s="18">
        <f>VALUE(LEFT(TComparativa[[#This Row],[Cuenta]],3))</f>
        <v>662</v>
      </c>
    </row>
    <row r="144" spans="1:6" x14ac:dyDescent="0.25">
      <c r="A144" s="13">
        <v>6623002</v>
      </c>
      <c r="B144" s="14" t="str">
        <f>IFERROR(INDEX(TBSSReal[Nombre],MATCH(TComparativa[[#This Row],[Cuenta]],TBSSReal[Código],0),1),NDEX(TBSSPptos[Nombre],MATCH(TComparativa[[#This Row],[Cuenta]],TBSSPptos[Código],0),1))</f>
        <v>Intereses leasing</v>
      </c>
      <c r="C144" s="30">
        <f>IFERROR(INDEX(TBSSReal[Saldo],MATCH(TComparativa[[#This Row],[Cuenta]],TBSSReal[Código],0),1),0)</f>
        <v>974.97</v>
      </c>
      <c r="D144" s="30">
        <f>IFERROR(INDEX(TBSSPptos[Saldo],MATCH(TComparativa[[#This Row],[Cuenta]],TBSSPptos[Código],0),1),0)</f>
        <v>1039.8799999999999</v>
      </c>
      <c r="E144" s="17">
        <f>TComparativa[[#This Row],[Presupuesto 2022]]-TComparativa[[#This Row],[REAL 2022]]</f>
        <v>64.909999999999854</v>
      </c>
      <c r="F144" s="18">
        <f>VALUE(LEFT(TComparativa[[#This Row],[Cuenta]],3))</f>
        <v>662</v>
      </c>
    </row>
    <row r="145" spans="1:6" x14ac:dyDescent="0.25">
      <c r="A145" s="13">
        <v>6680001</v>
      </c>
      <c r="B145" s="14" t="str">
        <f>IFERROR(INDEX(TBSSReal[Nombre],MATCH(TComparativa[[#This Row],[Cuenta]],TBSSReal[Código],0),1),NDEX(TBSSPptos[Nombre],MATCH(TComparativa[[#This Row],[Cuenta]],TBSSPptos[Código],0),1))</f>
        <v>Dif. neg. cambio int. euro</v>
      </c>
      <c r="C145" s="30">
        <f>IFERROR(INDEX(TBSSReal[Saldo],MATCH(TComparativa[[#This Row],[Cuenta]],TBSSReal[Código],0),1),0)</f>
        <v>0.61</v>
      </c>
      <c r="D145" s="30">
        <f>IFERROR(INDEX(TBSSPptos[Saldo],MATCH(TComparativa[[#This Row],[Cuenta]],TBSSPptos[Código],0),1),0)</f>
        <v>0</v>
      </c>
      <c r="E145" s="17">
        <f>TComparativa[[#This Row],[Presupuesto 2022]]-TComparativa[[#This Row],[REAL 2022]]</f>
        <v>-0.61</v>
      </c>
      <c r="F145" s="18">
        <f>VALUE(LEFT(TComparativa[[#This Row],[Cuenta]],3))</f>
        <v>668</v>
      </c>
    </row>
    <row r="146" spans="1:6" x14ac:dyDescent="0.25">
      <c r="A146" s="13">
        <v>6681001</v>
      </c>
      <c r="B146" s="14" t="str">
        <f>IFERROR(INDEX(TBSSReal[Nombre],MATCH(TComparativa[[#This Row],[Cuenta]],TBSSReal[Código],0),1),NDEX(TBSSPptos[Nombre],MATCH(TComparativa[[#This Row],[Cuenta]],TBSSPptos[Código],0),1))</f>
        <v>Difs. negativas cambio</v>
      </c>
      <c r="C146" s="30">
        <f>IFERROR(INDEX(TBSSReal[Saldo],MATCH(TComparativa[[#This Row],[Cuenta]],TBSSReal[Código],0),1),0)</f>
        <v>401.94</v>
      </c>
      <c r="D146" s="30">
        <f>IFERROR(INDEX(TBSSPptos[Saldo],MATCH(TComparativa[[#This Row],[Cuenta]],TBSSPptos[Código],0),1),0)</f>
        <v>0</v>
      </c>
      <c r="E146" s="17">
        <f>TComparativa[[#This Row],[Presupuesto 2022]]-TComparativa[[#This Row],[REAL 2022]]</f>
        <v>-401.94</v>
      </c>
      <c r="F146" s="18">
        <f>VALUE(LEFT(TComparativa[[#This Row],[Cuenta]],3))</f>
        <v>668</v>
      </c>
    </row>
    <row r="147" spans="1:6" x14ac:dyDescent="0.25">
      <c r="A147" s="13">
        <v>6690001</v>
      </c>
      <c r="B147" s="14" t="str">
        <f>IFERROR(INDEX(TBSSReal[Nombre],MATCH(TComparativa[[#This Row],[Cuenta]],TBSSReal[Código],0),1),NDEX(TBSSPptos[Nombre],MATCH(TComparativa[[#This Row],[Cuenta]],TBSSPptos[Código],0),1))</f>
        <v>Gastos por redondeo euro</v>
      </c>
      <c r="C147" s="30">
        <f>IFERROR(INDEX(TBSSReal[Saldo],MATCH(TComparativa[[#This Row],[Cuenta]],TBSSReal[Código],0),1),0)</f>
        <v>-12.870000000000001</v>
      </c>
      <c r="D147" s="30">
        <f>IFERROR(INDEX(TBSSPptos[Saldo],MATCH(TComparativa[[#This Row],[Cuenta]],TBSSPptos[Código],0),1),0)</f>
        <v>4.9799999999999995</v>
      </c>
      <c r="E147" s="17">
        <f>TComparativa[[#This Row],[Presupuesto 2022]]-TComparativa[[#This Row],[REAL 2022]]</f>
        <v>17.850000000000001</v>
      </c>
      <c r="F147" s="18">
        <f>VALUE(LEFT(TComparativa[[#This Row],[Cuenta]],3))</f>
        <v>669</v>
      </c>
    </row>
    <row r="148" spans="1:6" x14ac:dyDescent="0.25">
      <c r="A148" s="13">
        <v>6690005</v>
      </c>
      <c r="B148" s="14" t="str">
        <f>IFERROR(INDEX(TBSSReal[Nombre],MATCH(TComparativa[[#This Row],[Cuenta]],TBSSReal[Código],0),1),NDEX(TBSSPptos[Nombre],MATCH(TComparativa[[#This Row],[Cuenta]],TBSSPptos[Código],0),1))</f>
        <v>Cta. redondeo factura</v>
      </c>
      <c r="C148" s="30">
        <f>IFERROR(INDEX(TBSSReal[Saldo],MATCH(TComparativa[[#This Row],[Cuenta]],TBSSReal[Código],0),1),0)</f>
        <v>0.05</v>
      </c>
      <c r="D148" s="30">
        <f>IFERROR(INDEX(TBSSPptos[Saldo],MATCH(TComparativa[[#This Row],[Cuenta]],TBSSPptos[Código],0),1),0)</f>
        <v>0.05</v>
      </c>
      <c r="E148" s="17">
        <f>TComparativa[[#This Row],[Presupuesto 2022]]-TComparativa[[#This Row],[REAL 2022]]</f>
        <v>0</v>
      </c>
      <c r="F148" s="18">
        <f>VALUE(LEFT(TComparativa[[#This Row],[Cuenta]],3))</f>
        <v>669</v>
      </c>
    </row>
    <row r="149" spans="1:6" x14ac:dyDescent="0.25">
      <c r="A149" s="13">
        <v>6690006</v>
      </c>
      <c r="B149" s="14" t="str">
        <f>IFERROR(INDEX(TBSSReal[Nombre],MATCH(TComparativa[[#This Row],[Cuenta]],TBSSReal[Código],0),1),NDEX(TBSSPptos[Nombre],MATCH(TComparativa[[#This Row],[Cuenta]],TBSSPptos[Código],0),1))</f>
        <v>Gastos financieros Barricas Renting</v>
      </c>
      <c r="C149" s="30">
        <f>IFERROR(INDEX(TBSSReal[Saldo],MATCH(TComparativa[[#This Row],[Cuenta]],TBSSReal[Código],0),1),0)</f>
        <v>14324.539999999999</v>
      </c>
      <c r="D149" s="30">
        <f>IFERROR(INDEX(TBSSPptos[Saldo],MATCH(TComparativa[[#This Row],[Cuenta]],TBSSPptos[Código],0),1),0)</f>
        <v>13885.69</v>
      </c>
      <c r="E149" s="17">
        <f>TComparativa[[#This Row],[Presupuesto 2022]]-TComparativa[[#This Row],[REAL 2022]]</f>
        <v>-438.84999999999854</v>
      </c>
      <c r="F149" s="18">
        <f>VALUE(LEFT(TComparativa[[#This Row],[Cuenta]],3))</f>
        <v>669</v>
      </c>
    </row>
    <row r="150" spans="1:6" x14ac:dyDescent="0.25">
      <c r="A150" s="13">
        <v>6690007</v>
      </c>
      <c r="B150" s="14" t="str">
        <f>IFERROR(INDEX(TBSSReal[Nombre],MATCH(TComparativa[[#This Row],[Cuenta]],TBSSReal[Código],0),1),NDEX(TBSSPptos[Nombre],MATCH(TComparativa[[#This Row],[Cuenta]],TBSSPptos[Código],0),1))</f>
        <v>Gastos financieros Tinas Renting</v>
      </c>
      <c r="C150" s="30">
        <f>IFERROR(INDEX(TBSSReal[Saldo],MATCH(TComparativa[[#This Row],[Cuenta]],TBSSReal[Código],0),1),0)</f>
        <v>685.94</v>
      </c>
      <c r="D150" s="30">
        <f>IFERROR(INDEX(TBSSPptos[Saldo],MATCH(TComparativa[[#This Row],[Cuenta]],TBSSPptos[Código],0),1),0)</f>
        <v>685.95999999999981</v>
      </c>
      <c r="E150" s="17">
        <f>TComparativa[[#This Row],[Presupuesto 2022]]-TComparativa[[#This Row],[REAL 2022]]</f>
        <v>1.9999999999754436E-2</v>
      </c>
      <c r="F150" s="18">
        <f>VALUE(LEFT(TComparativa[[#This Row],[Cuenta]],3))</f>
        <v>669</v>
      </c>
    </row>
    <row r="151" spans="1:6" x14ac:dyDescent="0.25">
      <c r="A151" s="13">
        <v>6690008</v>
      </c>
      <c r="B151" s="14" t="str">
        <f>IFERROR(INDEX(TBSSReal[Nombre],MATCH(TComparativa[[#This Row],[Cuenta]],TBSSReal[Código],0),1),NDEX(TBSSPptos[Nombre],MATCH(TComparativa[[#This Row],[Cuenta]],TBSSPptos[Código],0),1))</f>
        <v>Gastos Financieros Depósitos Cemento</v>
      </c>
      <c r="C151" s="30">
        <f>IFERROR(INDEX(TBSSReal[Saldo],MATCH(TComparativa[[#This Row],[Cuenta]],TBSSReal[Código],0),1),0)</f>
        <v>2826</v>
      </c>
      <c r="D151" s="30">
        <f>IFERROR(INDEX(TBSSPptos[Saldo],MATCH(TComparativa[[#This Row],[Cuenta]],TBSSPptos[Código],0),1),0)</f>
        <v>2826</v>
      </c>
      <c r="E151" s="17">
        <f>TComparativa[[#This Row],[Presupuesto 2022]]-TComparativa[[#This Row],[REAL 2022]]</f>
        <v>0</v>
      </c>
      <c r="F151" s="18">
        <f>VALUE(LEFT(TComparativa[[#This Row],[Cuenta]],3))</f>
        <v>669</v>
      </c>
    </row>
    <row r="152" spans="1:6" x14ac:dyDescent="0.25">
      <c r="A152" s="13">
        <v>6691001</v>
      </c>
      <c r="B152" s="14" t="str">
        <f>IFERROR(INDEX(TBSSReal[Nombre],MATCH(TComparativa[[#This Row],[Cuenta]],TBSSReal[Código],0),1),NDEX(TBSSPptos[Nombre],MATCH(TComparativa[[#This Row],[Cuenta]],TBSSPptos[Código],0),1))</f>
        <v>Otros gastos financieros</v>
      </c>
      <c r="C152" s="30">
        <f>IFERROR(INDEX(TBSSReal[Saldo],MATCH(TComparativa[[#This Row],[Cuenta]],TBSSReal[Código],0),1),0)</f>
        <v>16440.900000000001</v>
      </c>
      <c r="D152" s="30">
        <f>IFERROR(INDEX(TBSSPptos[Saldo],MATCH(TComparativa[[#This Row],[Cuenta]],TBSSPptos[Código],0),1),0)</f>
        <v>-128.42272032580149</v>
      </c>
      <c r="E152" s="17">
        <f>TComparativa[[#This Row],[Presupuesto 2022]]-TComparativa[[#This Row],[REAL 2022]]</f>
        <v>-16569.322720325803</v>
      </c>
      <c r="F152" s="18">
        <f>VALUE(LEFT(TComparativa[[#This Row],[Cuenta]],3))</f>
        <v>669</v>
      </c>
    </row>
    <row r="153" spans="1:6" x14ac:dyDescent="0.25">
      <c r="A153" s="13">
        <v>6780001</v>
      </c>
      <c r="B153" s="14" t="str">
        <f>IFERROR(INDEX(TBSSReal[Nombre],MATCH(TComparativa[[#This Row],[Cuenta]],TBSSReal[Código],0),1),NDEX(TBSSPptos[Nombre],MATCH(TComparativa[[#This Row],[Cuenta]],TBSSPptos[Código],0),1))</f>
        <v>Gastos excepcionales</v>
      </c>
      <c r="C153" s="30">
        <f>IFERROR(INDEX(TBSSReal[Saldo],MATCH(TComparativa[[#This Row],[Cuenta]],TBSSReal[Código],0),1),0)</f>
        <v>14761.41</v>
      </c>
      <c r="D153" s="30">
        <f>IFERROR(INDEX(TBSSPptos[Saldo],MATCH(TComparativa[[#This Row],[Cuenta]],TBSSPptos[Código],0),1),0)</f>
        <v>0</v>
      </c>
      <c r="E153" s="17">
        <f>TComparativa[[#This Row],[Presupuesto 2022]]-TComparativa[[#This Row],[REAL 2022]]</f>
        <v>-14761.41</v>
      </c>
      <c r="F153" s="18">
        <f>VALUE(LEFT(TComparativa[[#This Row],[Cuenta]],3))</f>
        <v>678</v>
      </c>
    </row>
    <row r="154" spans="1:6" x14ac:dyDescent="0.25">
      <c r="A154" s="13">
        <v>6780002</v>
      </c>
      <c r="B154" s="14" t="str">
        <f>IFERROR(INDEX(TBSSReal[Nombre],MATCH(TComparativa[[#This Row],[Cuenta]],TBSSReal[Código],0),1),NDEX(TBSSPptos[Nombre],MATCH(TComparativa[[#This Row],[Cuenta]],TBSSPptos[Código],0),1))</f>
        <v>Sanciones Administrativas</v>
      </c>
      <c r="C154" s="30">
        <f>IFERROR(INDEX(TBSSReal[Saldo],MATCH(TComparativa[[#This Row],[Cuenta]],TBSSReal[Código],0),1),0)</f>
        <v>7247.36</v>
      </c>
      <c r="D154" s="30">
        <f>IFERROR(INDEX(TBSSPptos[Saldo],MATCH(TComparativa[[#This Row],[Cuenta]],TBSSPptos[Código],0),1),0)</f>
        <v>0</v>
      </c>
      <c r="E154" s="17">
        <f>TComparativa[[#This Row],[Presupuesto 2022]]-TComparativa[[#This Row],[REAL 2022]]</f>
        <v>-7247.36</v>
      </c>
      <c r="F154" s="18">
        <f>VALUE(LEFT(TComparativa[[#This Row],[Cuenta]],3))</f>
        <v>678</v>
      </c>
    </row>
    <row r="155" spans="1:6" x14ac:dyDescent="0.25">
      <c r="A155" s="13">
        <v>6780003</v>
      </c>
      <c r="B155" s="14" t="str">
        <f>IFERROR(INDEX(TBSSReal[Nombre],MATCH(TComparativa[[#This Row],[Cuenta]],TBSSReal[Código],0),1),NDEX(TBSSPptos[Nombre],MATCH(TComparativa[[#This Row],[Cuenta]],TBSSPptos[Código],0),1))</f>
        <v>Multas tráfico</v>
      </c>
      <c r="C155" s="30">
        <f>IFERROR(INDEX(TBSSReal[Saldo],MATCH(TComparativa[[#This Row],[Cuenta]],TBSSReal[Código],0),1),0)</f>
        <v>310</v>
      </c>
      <c r="D155" s="30">
        <f>IFERROR(INDEX(TBSSPptos[Saldo],MATCH(TComparativa[[#This Row],[Cuenta]],TBSSPptos[Código],0),1),0)</f>
        <v>0</v>
      </c>
      <c r="E155" s="17">
        <f>TComparativa[[#This Row],[Presupuesto 2022]]-TComparativa[[#This Row],[REAL 2022]]</f>
        <v>-310</v>
      </c>
      <c r="F155" s="18">
        <f>VALUE(LEFT(TComparativa[[#This Row],[Cuenta]],3))</f>
        <v>678</v>
      </c>
    </row>
    <row r="156" spans="1:6" x14ac:dyDescent="0.25">
      <c r="A156" s="13">
        <v>6780004</v>
      </c>
      <c r="B156" s="14" t="str">
        <f>IFERROR(INDEX(TBSSReal[Nombre],MATCH(TComparativa[[#This Row],[Cuenta]],TBSSReal[Código],0),1),NDEX(TBSSPptos[Nombre],MATCH(TComparativa[[#This Row],[Cuenta]],TBSSPptos[Código],0),1))</f>
        <v>Recargos</v>
      </c>
      <c r="C156" s="30">
        <f>IFERROR(INDEX(TBSSReal[Saldo],MATCH(TComparativa[[#This Row],[Cuenta]],TBSSReal[Código],0),1),0)</f>
        <v>553.62</v>
      </c>
      <c r="D156" s="30">
        <f>IFERROR(INDEX(TBSSPptos[Saldo],MATCH(TComparativa[[#This Row],[Cuenta]],TBSSPptos[Código],0),1),0)</f>
        <v>0</v>
      </c>
      <c r="E156" s="17">
        <f>TComparativa[[#This Row],[Presupuesto 2022]]-TComparativa[[#This Row],[REAL 2022]]</f>
        <v>-553.62</v>
      </c>
      <c r="F156" s="18">
        <f>VALUE(LEFT(TComparativa[[#This Row],[Cuenta]],3))</f>
        <v>678</v>
      </c>
    </row>
    <row r="157" spans="1:6" x14ac:dyDescent="0.25">
      <c r="A157" s="13">
        <v>6780005</v>
      </c>
      <c r="B157" s="14" t="str">
        <f>IFERROR(INDEX(TBSSReal[Nombre],MATCH(TComparativa[[#This Row],[Cuenta]],TBSSReal[Código],0),1),NDEX(TBSSPptos[Nombre],MATCH(TComparativa[[#This Row],[Cuenta]],TBSSPptos[Código],0),1))</f>
        <v>Donaciones</v>
      </c>
      <c r="C157" s="30">
        <f>IFERROR(INDEX(TBSSReal[Saldo],MATCH(TComparativa[[#This Row],[Cuenta]],TBSSReal[Código],0),1),0)</f>
        <v>3500</v>
      </c>
      <c r="D157" s="30">
        <f>IFERROR(INDEX(TBSSPptos[Saldo],MATCH(TComparativa[[#This Row],[Cuenta]],TBSSPptos[Código],0),1),0)</f>
        <v>0</v>
      </c>
      <c r="E157" s="17">
        <f>TComparativa[[#This Row],[Presupuesto 2022]]-TComparativa[[#This Row],[REAL 2022]]</f>
        <v>-3500</v>
      </c>
      <c r="F157" s="18">
        <f>VALUE(LEFT(TComparativa[[#This Row],[Cuenta]],3))</f>
        <v>678</v>
      </c>
    </row>
    <row r="158" spans="1:6" x14ac:dyDescent="0.25">
      <c r="A158" s="13">
        <v>6803002</v>
      </c>
      <c r="B158" s="14" t="str">
        <f>IFERROR(INDEX(TBSSReal[Nombre],MATCH(TComparativa[[#This Row],[Cuenta]],TBSSReal[Código],0),1),NDEX(TBSSPptos[Nombre],MATCH(TComparativa[[#This Row],[Cuenta]],TBSSPptos[Código],0),1))</f>
        <v>Dot. Amort. marcas y patentes</v>
      </c>
      <c r="C158" s="30">
        <f>IFERROR(INDEX(TBSSReal[Saldo],MATCH(TComparativa[[#This Row],[Cuenta]],TBSSReal[Código],0),1),0)</f>
        <v>351.31</v>
      </c>
      <c r="D158" s="30">
        <f>IFERROR(INDEX(TBSSPptos[Saldo],MATCH(TComparativa[[#This Row],[Cuenta]],TBSSPptos[Código],0),1),0)</f>
        <v>14762.609999999999</v>
      </c>
      <c r="E158" s="17">
        <f>TComparativa[[#This Row],[Presupuesto 2022]]-TComparativa[[#This Row],[REAL 2022]]</f>
        <v>14411.3</v>
      </c>
      <c r="F158" s="18">
        <f>VALUE(LEFT(TComparativa[[#This Row],[Cuenta]],3))</f>
        <v>680</v>
      </c>
    </row>
    <row r="159" spans="1:6" x14ac:dyDescent="0.25">
      <c r="A159" s="13">
        <v>6811009</v>
      </c>
      <c r="B159" s="14" t="str">
        <f>IFERROR(INDEX(TBSSReal[Nombre],MATCH(TComparativa[[#This Row],[Cuenta]],TBSSReal[Código],0),1),NDEX(TBSSPptos[Nombre],MATCH(TComparativa[[#This Row],[Cuenta]],TBSSPptos[Código],0),1))</f>
        <v>Dot.Amort.Inmov.otros edific.</v>
      </c>
      <c r="C159" s="30">
        <f>IFERROR(INDEX(TBSSReal[Saldo],MATCH(TComparativa[[#This Row],[Cuenta]],TBSSReal[Código],0),1),0)</f>
        <v>656.82</v>
      </c>
      <c r="D159" s="30">
        <f>IFERROR(INDEX(TBSSPptos[Saldo],MATCH(TComparativa[[#This Row],[Cuenta]],TBSSPptos[Código],0),1),0)</f>
        <v>113963.26000000001</v>
      </c>
      <c r="E159" s="17">
        <f>TComparativa[[#This Row],[Presupuesto 2022]]-TComparativa[[#This Row],[REAL 2022]]</f>
        <v>113306.44</v>
      </c>
      <c r="F159" s="18">
        <f>VALUE(LEFT(TComparativa[[#This Row],[Cuenta]],3))</f>
        <v>681</v>
      </c>
    </row>
    <row r="160" spans="1:6" x14ac:dyDescent="0.25">
      <c r="A160" s="13">
        <v>6812001</v>
      </c>
      <c r="B160" s="14" t="str">
        <f>IFERROR(INDEX(TBSSReal[Nombre],MATCH(TComparativa[[#This Row],[Cuenta]],TBSSReal[Código],0),1),NDEX(TBSSPptos[Nombre],MATCH(TComparativa[[#This Row],[Cuenta]],TBSSPptos[Código],0),1))</f>
        <v>Dot. Amort. plantaciones viñas</v>
      </c>
      <c r="C160" s="30">
        <f>IFERROR(INDEX(TBSSReal[Saldo],MATCH(TComparativa[[#This Row],[Cuenta]],TBSSReal[Código],0),1),0)</f>
        <v>12118.69</v>
      </c>
      <c r="D160" s="30">
        <f>IFERROR(INDEX(TBSSPptos[Saldo],MATCH(TComparativa[[#This Row],[Cuenta]],TBSSPptos[Código],0),1),0)</f>
        <v>68626.55</v>
      </c>
      <c r="E160" s="17">
        <f>TComparativa[[#This Row],[Presupuesto 2022]]-TComparativa[[#This Row],[REAL 2022]]</f>
        <v>56507.86</v>
      </c>
      <c r="F160" s="18">
        <f>VALUE(LEFT(TComparativa[[#This Row],[Cuenta]],3))</f>
        <v>681</v>
      </c>
    </row>
    <row r="161" spans="1:6" x14ac:dyDescent="0.25">
      <c r="A161" s="13">
        <v>6815003</v>
      </c>
      <c r="B161" s="14" t="str">
        <f>IFERROR(INDEX(TBSSReal[Nombre],MATCH(TComparativa[[#This Row],[Cuenta]],TBSSReal[Código],0),1),NDEX(TBSSPptos[Nombre],MATCH(TComparativa[[#This Row],[Cuenta]],TBSSPptos[Código],0),1))</f>
        <v>Dot. Amort. maq. Embotellado</v>
      </c>
      <c r="C161" s="30">
        <f>IFERROR(INDEX(TBSSReal[Saldo],MATCH(TComparativa[[#This Row],[Cuenta]],TBSSReal[Código],0),1),0)</f>
        <v>419.81</v>
      </c>
      <c r="D161" s="30">
        <f>IFERROR(INDEX(TBSSPptos[Saldo],MATCH(TComparativa[[#This Row],[Cuenta]],TBSSPptos[Código],0),1),0)</f>
        <v>12387.22</v>
      </c>
      <c r="E161" s="17">
        <f>TComparativa[[#This Row],[Presupuesto 2022]]-TComparativa[[#This Row],[REAL 2022]]</f>
        <v>11967.41</v>
      </c>
      <c r="F161" s="18">
        <f>VALUE(LEFT(TComparativa[[#This Row],[Cuenta]],3))</f>
        <v>681</v>
      </c>
    </row>
    <row r="162" spans="1:6" x14ac:dyDescent="0.25">
      <c r="A162" s="13">
        <v>6816006</v>
      </c>
      <c r="B162" s="14" t="str">
        <f>IFERROR(INDEX(TBSSReal[Nombre],MATCH(TComparativa[[#This Row],[Cuenta]],TBSSReal[Código],0),1),NDEX(TBSSPptos[Nombre],MATCH(TComparativa[[#This Row],[Cuenta]],TBSSPptos[Código],0),1))</f>
        <v>Dot.Amort. Renting Barricas (compras 2018,LaCaixa)</v>
      </c>
      <c r="C162" s="30">
        <f>IFERROR(INDEX(TBSSReal[Saldo],MATCH(TComparativa[[#This Row],[Cuenta]],TBSSReal[Código],0),1),0)</f>
        <v>15310.98</v>
      </c>
      <c r="D162" s="30">
        <f>IFERROR(INDEX(TBSSPptos[Saldo],MATCH(TComparativa[[#This Row],[Cuenta]],TBSSPptos[Código],0),1),0)</f>
        <v>16492.240000000002</v>
      </c>
      <c r="E162" s="17">
        <f>TComparativa[[#This Row],[Presupuesto 2022]]-TComparativa[[#This Row],[REAL 2022]]</f>
        <v>1181.260000000002</v>
      </c>
      <c r="F162" s="18">
        <f>VALUE(LEFT(TComparativa[[#This Row],[Cuenta]],3))</f>
        <v>681</v>
      </c>
    </row>
    <row r="163" spans="1:6" x14ac:dyDescent="0.25">
      <c r="A163" s="13">
        <v>6816007</v>
      </c>
      <c r="B163" s="14" t="str">
        <f>IFERROR(INDEX(TBSSReal[Nombre],MATCH(TComparativa[[#This Row],[Cuenta]],TBSSReal[Código],0),1),NDEX(TBSSPptos[Nombre],MATCH(TComparativa[[#This Row],[Cuenta]],TBSSPptos[Código],0),1))</f>
        <v>Dot.Amort. Renting Barricas (compras 2018,H&amp;A Rent</v>
      </c>
      <c r="C163" s="30">
        <f>IFERROR(INDEX(TBSSReal[Saldo],MATCH(TComparativa[[#This Row],[Cuenta]],TBSSReal[Código],0),1),0)</f>
        <v>2672.04</v>
      </c>
      <c r="D163" s="30">
        <f>IFERROR(INDEX(TBSSPptos[Saldo],MATCH(TComparativa[[#This Row],[Cuenta]],TBSSPptos[Código],0),1),0)</f>
        <v>2672.04</v>
      </c>
      <c r="E163" s="17">
        <f>TComparativa[[#This Row],[Presupuesto 2022]]-TComparativa[[#This Row],[REAL 2022]]</f>
        <v>0</v>
      </c>
      <c r="F163" s="18">
        <f>VALUE(LEFT(TComparativa[[#This Row],[Cuenta]],3))</f>
        <v>681</v>
      </c>
    </row>
    <row r="164" spans="1:6" x14ac:dyDescent="0.25">
      <c r="A164" s="13">
        <v>6816008</v>
      </c>
      <c r="B164" s="14" t="str">
        <f>IFERROR(INDEX(TBSSReal[Nombre],MATCH(TComparativa[[#This Row],[Cuenta]],TBSSReal[Código],0),1),NDEX(TBSSPptos[Nombre],MATCH(TComparativa[[#This Row],[Cuenta]],TBSSPptos[Código],0),1))</f>
        <v>Dot.Amort. Tinas madera provenientes de renting</v>
      </c>
      <c r="C164" s="30">
        <f>IFERROR(INDEX(TBSSReal[Saldo],MATCH(TComparativa[[#This Row],[Cuenta]],TBSSReal[Código],0),1),0)</f>
        <v>8577</v>
      </c>
      <c r="D164" s="30">
        <f>IFERROR(INDEX(TBSSPptos[Saldo],MATCH(TComparativa[[#This Row],[Cuenta]],TBSSPptos[Código],0),1),0)</f>
        <v>8577</v>
      </c>
      <c r="E164" s="17">
        <f>TComparativa[[#This Row],[Presupuesto 2022]]-TComparativa[[#This Row],[REAL 2022]]</f>
        <v>0</v>
      </c>
      <c r="F164" s="18">
        <f>VALUE(LEFT(TComparativa[[#This Row],[Cuenta]],3))</f>
        <v>681</v>
      </c>
    </row>
    <row r="165" spans="1:6" x14ac:dyDescent="0.25">
      <c r="A165" s="13">
        <v>6816009</v>
      </c>
      <c r="B165" s="14" t="str">
        <f>IFERROR(INDEX(TBSSReal[Nombre],MATCH(TComparativa[[#This Row],[Cuenta]],TBSSReal[Código],0),1),NDEX(TBSSPptos[Nombre],MATCH(TComparativa[[#This Row],[Cuenta]],TBSSPptos[Código],0),1))</f>
        <v>Dot.Amort. Dptos. Cemento provenientes de renting</v>
      </c>
      <c r="C165" s="30">
        <f>IFERROR(INDEX(TBSSReal[Saldo],MATCH(TComparativa[[#This Row],[Cuenta]],TBSSReal[Código],0),1),0)</f>
        <v>8166.1</v>
      </c>
      <c r="D165" s="30">
        <f>IFERROR(INDEX(TBSSPptos[Saldo],MATCH(TComparativa[[#This Row],[Cuenta]],TBSSPptos[Código],0),1),0)</f>
        <v>8166.1</v>
      </c>
      <c r="E165" s="17">
        <f>TComparativa[[#This Row],[Presupuesto 2022]]-TComparativa[[#This Row],[REAL 2022]]</f>
        <v>0</v>
      </c>
      <c r="F165" s="18">
        <f>VALUE(LEFT(TComparativa[[#This Row],[Cuenta]],3))</f>
        <v>681</v>
      </c>
    </row>
    <row r="166" spans="1:6" x14ac:dyDescent="0.25">
      <c r="A166" s="13">
        <v>6816010</v>
      </c>
      <c r="B166" s="14" t="str">
        <f>IFERROR(INDEX(TBSSReal[Nombre],MATCH(TComparativa[[#This Row],[Cuenta]],TBSSReal[Código],0),1),NDEX(TBSSPptos[Nombre],MATCH(TComparativa[[#This Row],[Cuenta]],TBSSPptos[Código],0),1))</f>
        <v>Dot.Amort. Renting Barricas (compras 2019,H&amp;A Rent</v>
      </c>
      <c r="C166" s="30">
        <f>IFERROR(INDEX(TBSSReal[Saldo],MATCH(TComparativa[[#This Row],[Cuenta]],TBSSReal[Código],0),1),0)</f>
        <v>14009.64</v>
      </c>
      <c r="D166" s="30">
        <f>IFERROR(INDEX(TBSSPptos[Saldo],MATCH(TComparativa[[#This Row],[Cuenta]],TBSSPptos[Código],0),1),0)</f>
        <v>14009.64</v>
      </c>
      <c r="E166" s="17">
        <f>TComparativa[[#This Row],[Presupuesto 2022]]-TComparativa[[#This Row],[REAL 2022]]</f>
        <v>0</v>
      </c>
      <c r="F166" s="18">
        <f>VALUE(LEFT(TComparativa[[#This Row],[Cuenta]],3))</f>
        <v>681</v>
      </c>
    </row>
    <row r="167" spans="1:6" x14ac:dyDescent="0.25">
      <c r="A167" s="13">
        <v>6816011</v>
      </c>
      <c r="B167" s="14" t="str">
        <f>IFERROR(INDEX(TBSSReal[Nombre],MATCH(TComparativa[[#This Row],[Cuenta]],TBSSReal[Código],0),1),NDEX(TBSSPptos[Nombre],MATCH(TComparativa[[#This Row],[Cuenta]],TBSSPptos[Código],0),1))</f>
        <v>Dot.Amort. Renting Barricas (compras 2019,LaCaixa)</v>
      </c>
      <c r="C167" s="30">
        <f>IFERROR(INDEX(TBSSReal[Saldo],MATCH(TComparativa[[#This Row],[Cuenta]],TBSSReal[Código],0),1),0)</f>
        <v>26726.32</v>
      </c>
      <c r="D167" s="30">
        <f>IFERROR(INDEX(TBSSPptos[Saldo],MATCH(TComparativa[[#This Row],[Cuenta]],TBSSPptos[Código],0),1),0)</f>
        <v>26726.32</v>
      </c>
      <c r="E167" s="17">
        <f>TComparativa[[#This Row],[Presupuesto 2022]]-TComparativa[[#This Row],[REAL 2022]]</f>
        <v>0</v>
      </c>
      <c r="F167" s="18">
        <f>VALUE(LEFT(TComparativa[[#This Row],[Cuenta]],3))</f>
        <v>681</v>
      </c>
    </row>
    <row r="168" spans="1:6" x14ac:dyDescent="0.25">
      <c r="A168" s="13">
        <v>6816012</v>
      </c>
      <c r="B168" s="14" t="str">
        <f>IFERROR(INDEX(TBSSReal[Nombre],MATCH(TComparativa[[#This Row],[Cuenta]],TBSSReal[Código],0),1),NDEX(TBSSPptos[Nombre],MATCH(TComparativa[[#This Row],[Cuenta]],TBSSPptos[Código],0),1))</f>
        <v>Dot.Amort. Renting Barricas (compras 2020,LaCaixa)</v>
      </c>
      <c r="C168" s="30">
        <f>IFERROR(INDEX(TBSSReal[Saldo],MATCH(TComparativa[[#This Row],[Cuenta]],TBSSReal[Código],0),1),0)</f>
        <v>44511.24</v>
      </c>
      <c r="D168" s="30">
        <f>IFERROR(INDEX(TBSSPptos[Saldo],MATCH(TComparativa[[#This Row],[Cuenta]],TBSSPptos[Código],0),1),0)</f>
        <v>44511.24</v>
      </c>
      <c r="E168" s="17">
        <f>TComparativa[[#This Row],[Presupuesto 2022]]-TComparativa[[#This Row],[REAL 2022]]</f>
        <v>0</v>
      </c>
      <c r="F168" s="18">
        <f>VALUE(LEFT(TComparativa[[#This Row],[Cuenta]],3))</f>
        <v>681</v>
      </c>
    </row>
    <row r="169" spans="1:6" x14ac:dyDescent="0.25">
      <c r="A169" s="13">
        <v>6816013</v>
      </c>
      <c r="B169" s="14" t="str">
        <f>IFERROR(INDEX(TBSSReal[Nombre],MATCH(TComparativa[[#This Row],[Cuenta]],TBSSReal[Código],0),1),NDEX(TBSSPptos[Nombre],MATCH(TComparativa[[#This Row],[Cuenta]],TBSSPptos[Código],0),1))</f>
        <v>Dot.Amort. Renting Barricas (compras 2020,H&amp;A Rent</v>
      </c>
      <c r="C169" s="30">
        <f>IFERROR(INDEX(TBSSReal[Saldo],MATCH(TComparativa[[#This Row],[Cuenta]],TBSSReal[Código],0),1),0)</f>
        <v>22985.279999999999</v>
      </c>
      <c r="D169" s="30">
        <f>IFERROR(INDEX(TBSSPptos[Saldo],MATCH(TComparativa[[#This Row],[Cuenta]],TBSSPptos[Código],0),1),0)</f>
        <v>22985.279999999999</v>
      </c>
      <c r="E169" s="17">
        <f>TComparativa[[#This Row],[Presupuesto 2022]]-TComparativa[[#This Row],[REAL 2022]]</f>
        <v>0</v>
      </c>
      <c r="F169" s="18">
        <f>VALUE(LEFT(TComparativa[[#This Row],[Cuenta]],3))</f>
        <v>681</v>
      </c>
    </row>
    <row r="170" spans="1:6" x14ac:dyDescent="0.25">
      <c r="A170" s="13">
        <v>6816014</v>
      </c>
      <c r="B170" s="14" t="str">
        <f>IFERROR(INDEX(TBSSReal[Nombre],MATCH(TComparativa[[#This Row],[Cuenta]],TBSSReal[Código],0),1),NDEX(TBSSPptos[Nombre],MATCH(TComparativa[[#This Row],[Cuenta]],TBSSPptos[Código],0),1))</f>
        <v>Dot.Amort. Renting Barricas (compras 2021,LaCaixa)</v>
      </c>
      <c r="C170" s="30">
        <f>IFERROR(INDEX(TBSSReal[Saldo],MATCH(TComparativa[[#This Row],[Cuenta]],TBSSReal[Código],0),1),0)</f>
        <v>43082.01</v>
      </c>
      <c r="D170" s="30">
        <f>IFERROR(INDEX(TBSSPptos[Saldo],MATCH(TComparativa[[#This Row],[Cuenta]],TBSSPptos[Código],0),1),0)</f>
        <v>6103.09</v>
      </c>
      <c r="E170" s="17">
        <f>TComparativa[[#This Row],[Presupuesto 2022]]-TComparativa[[#This Row],[REAL 2022]]</f>
        <v>-36978.92</v>
      </c>
      <c r="F170" s="18">
        <f>VALUE(LEFT(TComparativa[[#This Row],[Cuenta]],3))</f>
        <v>681</v>
      </c>
    </row>
    <row r="171" spans="1:6" x14ac:dyDescent="0.25">
      <c r="A171" s="13">
        <v>6816015</v>
      </c>
      <c r="B171" s="14" t="str">
        <f>IFERROR(INDEX(TBSSReal[Nombre],MATCH(TComparativa[[#This Row],[Cuenta]],TBSSReal[Código],0),1),NDEX(TBSSPptos[Nombre],MATCH(TComparativa[[#This Row],[Cuenta]],TBSSPptos[Código],0),1))</f>
        <v>Dot.Amort. Renting Barricas (compras 2022,LaCaixa)</v>
      </c>
      <c r="C171" s="30">
        <f>IFERROR(INDEX(TBSSReal[Saldo],MATCH(TComparativa[[#This Row],[Cuenta]],TBSSReal[Código],0),1),0)</f>
        <v>7297.06</v>
      </c>
      <c r="D171" s="30">
        <f>IFERROR(INDEX(TBSSPptos[Saldo],MATCH(TComparativa[[#This Row],[Cuenta]],TBSSPptos[Código],0),1),0)</f>
        <v>0</v>
      </c>
      <c r="E171" s="17">
        <f>TComparativa[[#This Row],[Presupuesto 2022]]-TComparativa[[#This Row],[REAL 2022]]</f>
        <v>-7297.06</v>
      </c>
      <c r="F171" s="18">
        <f>VALUE(LEFT(TComparativa[[#This Row],[Cuenta]],3))</f>
        <v>681</v>
      </c>
    </row>
    <row r="172" spans="1:6" x14ac:dyDescent="0.25">
      <c r="A172" s="13">
        <v>6819001</v>
      </c>
      <c r="B172" s="14" t="str">
        <f>IFERROR(INDEX(TBSSReal[Nombre],MATCH(TComparativa[[#This Row],[Cuenta]],TBSSReal[Código],0),1),NDEX(TBSSPptos[Nombre],MATCH(TComparativa[[#This Row],[Cuenta]],TBSSPptos[Código],0),1))</f>
        <v>Dot. Amort. otro inmov. mater</v>
      </c>
      <c r="C172" s="30">
        <f>IFERROR(INDEX(TBSSReal[Saldo],MATCH(TComparativa[[#This Row],[Cuenta]],TBSSReal[Código],0),1),0)</f>
        <v>1236.3499999999999</v>
      </c>
      <c r="D172" s="30">
        <f>IFERROR(INDEX(TBSSPptos[Saldo],MATCH(TComparativa[[#This Row],[Cuenta]],TBSSPptos[Código],0),1),0)</f>
        <v>25461.63</v>
      </c>
      <c r="E172" s="17">
        <f>TComparativa[[#This Row],[Presupuesto 2022]]-TComparativa[[#This Row],[REAL 2022]]</f>
        <v>24225.280000000002</v>
      </c>
      <c r="F172" s="18">
        <f>VALUE(LEFT(TComparativa[[#This Row],[Cuenta]],3))</f>
        <v>681</v>
      </c>
    </row>
    <row r="173" spans="1:6" x14ac:dyDescent="0.25">
      <c r="A173" s="13">
        <v>7000001</v>
      </c>
      <c r="B173" s="14" t="str">
        <f>IFERROR(INDEX(TBSSReal[Nombre],MATCH(TComparativa[[#This Row],[Cuenta]],TBSSReal[Código],0),1),NDEX(TBSSPptos[Nombre],MATCH(TComparativa[[#This Row],[Cuenta]],TBSSPptos[Código],0),1))</f>
        <v>Ventas Mer Nac Champán y Aceites</v>
      </c>
      <c r="C173" s="30">
        <f>IFERROR(INDEX(TBSSReal[Saldo],MATCH(TComparativa[[#This Row],[Cuenta]],TBSSReal[Código],0),1),0)</f>
        <v>-33901.369999999995</v>
      </c>
      <c r="D173" s="30">
        <f>IFERROR(INDEX(TBSSPptos[Saldo],MATCH(TComparativa[[#This Row],[Cuenta]],TBSSPptos[Código],0),1),0)</f>
        <v>0</v>
      </c>
      <c r="E173" s="17">
        <f>TComparativa[[#This Row],[Presupuesto 2022]]-TComparativa[[#This Row],[REAL 2022]]</f>
        <v>33901.369999999995</v>
      </c>
      <c r="F173" s="18">
        <f>VALUE(LEFT(TComparativa[[#This Row],[Cuenta]],3))</f>
        <v>700</v>
      </c>
    </row>
    <row r="174" spans="1:6" x14ac:dyDescent="0.25">
      <c r="A174" s="13">
        <v>7000021</v>
      </c>
      <c r="B174" s="14" t="str">
        <f>IFERROR(INDEX(TBSSReal[Nombre],MATCH(TComparativa[[#This Row],[Cuenta]],TBSSReal[Código],0),1),NDEX(TBSSPptos[Nombre],MATCH(TComparativa[[#This Row],[Cuenta]],TBSSPptos[Código],0),1))</f>
        <v>Venta artículos tienda</v>
      </c>
      <c r="C174" s="30">
        <f>IFERROR(INDEX(TBSSReal[Saldo],MATCH(TComparativa[[#This Row],[Cuenta]],TBSSReal[Código],0),1),0)</f>
        <v>-2594.19</v>
      </c>
      <c r="D174" s="30">
        <f>IFERROR(INDEX(TBSSPptos[Saldo],MATCH(TComparativa[[#This Row],[Cuenta]],TBSSPptos[Código],0),1),0)</f>
        <v>0</v>
      </c>
      <c r="E174" s="17">
        <f>TComparativa[[#This Row],[Presupuesto 2022]]-TComparativa[[#This Row],[REAL 2022]]</f>
        <v>2594.19</v>
      </c>
      <c r="F174" s="18">
        <f>VALUE(LEFT(TComparativa[[#This Row],[Cuenta]],3))</f>
        <v>700</v>
      </c>
    </row>
    <row r="175" spans="1:6" x14ac:dyDescent="0.25">
      <c r="A175" s="13">
        <v>7001001</v>
      </c>
      <c r="B175" s="14" t="str">
        <f>IFERROR(INDEX(TBSSReal[Nombre],MATCH(TComparativa[[#This Row],[Cuenta]],TBSSReal[Código],0),1),NDEX(TBSSPptos[Nombre],MATCH(TComparativa[[#This Row],[Cuenta]],TBSSPptos[Código],0),1))</f>
        <v>Ventas Mer Int. Champán y Aceites</v>
      </c>
      <c r="C175" s="30">
        <f>IFERROR(INDEX(TBSSReal[Saldo],MATCH(TComparativa[[#This Row],[Cuenta]],TBSSReal[Código],0),1),0)</f>
        <v>-1428</v>
      </c>
      <c r="D175" s="30">
        <f>IFERROR(INDEX(TBSSPptos[Saldo],MATCH(TComparativa[[#This Row],[Cuenta]],TBSSPptos[Código],0),1),0)</f>
        <v>0</v>
      </c>
      <c r="E175" s="17">
        <f>TComparativa[[#This Row],[Presupuesto 2022]]-TComparativa[[#This Row],[REAL 2022]]</f>
        <v>1428</v>
      </c>
      <c r="F175" s="18">
        <f>VALUE(LEFT(TComparativa[[#This Row],[Cuenta]],3))</f>
        <v>700</v>
      </c>
    </row>
    <row r="176" spans="1:6" x14ac:dyDescent="0.25">
      <c r="A176" s="13">
        <v>7002001</v>
      </c>
      <c r="B176" s="14" t="str">
        <f>IFERROR(INDEX(TBSSReal[Nombre],MATCH(TComparativa[[#This Row],[Cuenta]],TBSSReal[Código],0),1),NDEX(TBSSPptos[Nombre],MATCH(TComparativa[[#This Row],[Cuenta]],TBSSPptos[Código],0),1))</f>
        <v>Ventas Mer UE. Champán y Aceites</v>
      </c>
      <c r="C176" s="30">
        <f>IFERROR(INDEX(TBSSReal[Saldo],MATCH(TComparativa[[#This Row],[Cuenta]],TBSSReal[Código],0),1),0)</f>
        <v>-6714</v>
      </c>
      <c r="D176" s="30">
        <f>IFERROR(INDEX(TBSSPptos[Saldo],MATCH(TComparativa[[#This Row],[Cuenta]],TBSSPptos[Código],0),1),0)</f>
        <v>0</v>
      </c>
      <c r="E176" s="17">
        <f>TComparativa[[#This Row],[Presupuesto 2022]]-TComparativa[[#This Row],[REAL 2022]]</f>
        <v>6714</v>
      </c>
      <c r="F176" s="18">
        <f>VALUE(LEFT(TComparativa[[#This Row],[Cuenta]],3))</f>
        <v>700</v>
      </c>
    </row>
    <row r="177" spans="1:6" x14ac:dyDescent="0.25">
      <c r="A177" s="13">
        <v>7005003</v>
      </c>
      <c r="B177" s="14" t="str">
        <f>IFERROR(INDEX(TBSSReal[Nombre],MATCH(TComparativa[[#This Row],[Cuenta]],TBSSReal[Código],0),1),NDEX(TBSSPptos[Nombre],MATCH(TComparativa[[#This Row],[Cuenta]],TBSSPptos[Código],0),1))</f>
        <v>Ventas Otros Productos Agrario</v>
      </c>
      <c r="C177" s="30">
        <f>IFERROR(INDEX(TBSSReal[Saldo],MATCH(TComparativa[[#This Row],[Cuenta]],TBSSReal[Código],0),1),0)</f>
        <v>-4.13</v>
      </c>
      <c r="D177" s="30">
        <f>IFERROR(INDEX(TBSSPptos[Saldo],MATCH(TComparativa[[#This Row],[Cuenta]],TBSSPptos[Código],0),1),0)</f>
        <v>0</v>
      </c>
      <c r="E177" s="17">
        <f>TComparativa[[#This Row],[Presupuesto 2022]]-TComparativa[[#This Row],[REAL 2022]]</f>
        <v>4.13</v>
      </c>
      <c r="F177" s="18">
        <f>VALUE(LEFT(TComparativa[[#This Row],[Cuenta]],3))</f>
        <v>700</v>
      </c>
    </row>
    <row r="178" spans="1:6" x14ac:dyDescent="0.25">
      <c r="A178" s="13">
        <v>7010000</v>
      </c>
      <c r="B178" s="14" t="str">
        <f>IFERROR(INDEX(TBSSReal[Nombre],MATCH(TComparativa[[#This Row],[Cuenta]],TBSSReal[Código],0),1),NDEX(TBSSPptos[Nombre],MATCH(TComparativa[[#This Row],[Cuenta]],TBSSPptos[Código],0),1))</f>
        <v>Ventas Nac. P. Term. Embotella</v>
      </c>
      <c r="C178" s="30">
        <f>IFERROR(INDEX(TBSSReal[Saldo],MATCH(TComparativa[[#This Row],[Cuenta]],TBSSReal[Código],0),1),0)</f>
        <v>-4971192.07</v>
      </c>
      <c r="D178" s="30">
        <f>IFERROR(INDEX(TBSSPptos[Saldo],MATCH(TComparativa[[#This Row],[Cuenta]],TBSSPptos[Código],0),1),0)</f>
        <v>-4969490.4983690623</v>
      </c>
      <c r="E178" s="17">
        <f>TComparativa[[#This Row],[Presupuesto 2022]]-TComparativa[[#This Row],[REAL 2022]]</f>
        <v>1701.5716309379786</v>
      </c>
      <c r="F178" s="18">
        <f>VALUE(LEFT(TComparativa[[#This Row],[Cuenta]],3))</f>
        <v>701</v>
      </c>
    </row>
    <row r="179" spans="1:6" x14ac:dyDescent="0.25">
      <c r="A179" s="13">
        <v>7010002</v>
      </c>
      <c r="B179" s="14" t="str">
        <f>IFERROR(INDEX(TBSSReal[Nombre],MATCH(TComparativa[[#This Row],[Cuenta]],TBSSReal[Código],0),1),NDEX(TBSSPptos[Nombre],MATCH(TComparativa[[#This Row],[Cuenta]],TBSSPptos[Código],0),1))</f>
        <v>Ventas Nac. P.Term. graneles</v>
      </c>
      <c r="C179" s="30">
        <f>IFERROR(INDEX(TBSSReal[Saldo],MATCH(TComparativa[[#This Row],[Cuenta]],TBSSReal[Código],0),1),0)</f>
        <v>-15</v>
      </c>
      <c r="D179" s="30">
        <f>IFERROR(INDEX(TBSSPptos[Saldo],MATCH(TComparativa[[#This Row],[Cuenta]],TBSSPptos[Código],0),1),0)</f>
        <v>-15</v>
      </c>
      <c r="E179" s="17">
        <f>TComparativa[[#This Row],[Presupuesto 2022]]-TComparativa[[#This Row],[REAL 2022]]</f>
        <v>0</v>
      </c>
      <c r="F179" s="18">
        <f>VALUE(LEFT(TComparativa[[#This Row],[Cuenta]],3))</f>
        <v>701</v>
      </c>
    </row>
    <row r="180" spans="1:6" x14ac:dyDescent="0.25">
      <c r="A180" s="13">
        <v>7011000</v>
      </c>
      <c r="B180" s="14" t="str">
        <f>IFERROR(INDEX(TBSSReal[Nombre],MATCH(TComparativa[[#This Row],[Cuenta]],TBSSReal[Código],0),1),NDEX(TBSSPptos[Nombre],MATCH(TComparativa[[#This Row],[Cuenta]],TBSSPptos[Código],0),1))</f>
        <v>Ventas Int. P. Term. Embotella</v>
      </c>
      <c r="C180" s="30">
        <f>IFERROR(INDEX(TBSSReal[Saldo],MATCH(TComparativa[[#This Row],[Cuenta]],TBSSReal[Código],0),1),0)</f>
        <v>-2137036</v>
      </c>
      <c r="D180" s="30">
        <f>IFERROR(INDEX(TBSSPptos[Saldo],MATCH(TComparativa[[#This Row],[Cuenta]],TBSSPptos[Código],0),1),0)</f>
        <v>-2045178.1916309379</v>
      </c>
      <c r="E180" s="17">
        <f>TComparativa[[#This Row],[Presupuesto 2022]]-TComparativa[[#This Row],[REAL 2022]]</f>
        <v>91857.808369062142</v>
      </c>
      <c r="F180" s="18">
        <f>VALUE(LEFT(TComparativa[[#This Row],[Cuenta]],3))</f>
        <v>701</v>
      </c>
    </row>
    <row r="181" spans="1:6" x14ac:dyDescent="0.25">
      <c r="A181" s="13">
        <v>7012000</v>
      </c>
      <c r="B181" s="14" t="str">
        <f>IFERROR(INDEX(TBSSReal[Nombre],MATCH(TComparativa[[#This Row],[Cuenta]],TBSSReal[Código],0),1),NDEX(TBSSPptos[Nombre],MATCH(TComparativa[[#This Row],[Cuenta]],TBSSPptos[Código],0),1))</f>
        <v>Ventas UE. P. Term. Embotellad</v>
      </c>
      <c r="C181" s="30">
        <f>IFERROR(INDEX(TBSSReal[Saldo],MATCH(TComparativa[[#This Row],[Cuenta]],TBSSReal[Código],0),1),0)</f>
        <v>-351221.95999999996</v>
      </c>
      <c r="D181" s="30">
        <f>IFERROR(INDEX(TBSSPptos[Saldo],MATCH(TComparativa[[#This Row],[Cuenta]],TBSSPptos[Código],0),1),0)</f>
        <v>-355331.31000000006</v>
      </c>
      <c r="E181" s="17">
        <f>TComparativa[[#This Row],[Presupuesto 2022]]-TComparativa[[#This Row],[REAL 2022]]</f>
        <v>-4109.3500000000931</v>
      </c>
      <c r="F181" s="18">
        <f>VALUE(LEFT(TComparativa[[#This Row],[Cuenta]],3))</f>
        <v>701</v>
      </c>
    </row>
    <row r="182" spans="1:6" x14ac:dyDescent="0.25">
      <c r="A182" s="13">
        <v>7020001</v>
      </c>
      <c r="B182" s="14" t="str">
        <f>IFERROR(INDEX(TBSSReal[Nombre],MATCH(TComparativa[[#This Row],[Cuenta]],TBSSReal[Código],0),1),NDEX(TBSSPptos[Nombre],MATCH(TComparativa[[#This Row],[Cuenta]],TBSSPptos[Código],0),1))</f>
        <v>Ventas Prod. Semit. Graneles</v>
      </c>
      <c r="C182" s="30">
        <f>IFERROR(INDEX(TBSSReal[Saldo],MATCH(TComparativa[[#This Row],[Cuenta]],TBSSReal[Código],0),1),0)</f>
        <v>-18215</v>
      </c>
      <c r="D182" s="30">
        <f>IFERROR(INDEX(TBSSPptos[Saldo],MATCH(TComparativa[[#This Row],[Cuenta]],TBSSPptos[Código],0),1),0)</f>
        <v>0</v>
      </c>
      <c r="E182" s="17">
        <f>TComparativa[[#This Row],[Presupuesto 2022]]-TComparativa[[#This Row],[REAL 2022]]</f>
        <v>18215</v>
      </c>
      <c r="F182" s="18">
        <f>VALUE(LEFT(TComparativa[[#This Row],[Cuenta]],3))</f>
        <v>702</v>
      </c>
    </row>
    <row r="183" spans="1:6" x14ac:dyDescent="0.25">
      <c r="A183" s="13">
        <v>7020003</v>
      </c>
      <c r="B183" s="14" t="str">
        <f>IFERROR(INDEX(TBSSReal[Nombre],MATCH(TComparativa[[#This Row],[Cuenta]],TBSSReal[Código],0),1),NDEX(TBSSPptos[Nombre],MATCH(TComparativa[[#This Row],[Cuenta]],TBSSPptos[Código],0),1))</f>
        <v>Ventas Otros Prod. Semit.</v>
      </c>
      <c r="C183" s="30">
        <f>IFERROR(INDEX(TBSSReal[Saldo],MATCH(TComparativa[[#This Row],[Cuenta]],TBSSReal[Código],0),1),0)</f>
        <v>-1810</v>
      </c>
      <c r="D183" s="30">
        <f>IFERROR(INDEX(TBSSPptos[Saldo],MATCH(TComparativa[[#This Row],[Cuenta]],TBSSPptos[Código],0),1),0)</f>
        <v>0</v>
      </c>
      <c r="E183" s="17">
        <f>TComparativa[[#This Row],[Presupuesto 2022]]-TComparativa[[#This Row],[REAL 2022]]</f>
        <v>1810</v>
      </c>
      <c r="F183" s="18">
        <f>VALUE(LEFT(TComparativa[[#This Row],[Cuenta]],3))</f>
        <v>702</v>
      </c>
    </row>
    <row r="184" spans="1:6" x14ac:dyDescent="0.25">
      <c r="A184" s="13">
        <v>7030002</v>
      </c>
      <c r="B184" s="14" t="str">
        <f>IFERROR(INDEX(TBSSReal[Nombre],MATCH(TComparativa[[#This Row],[Cuenta]],TBSSReal[Código],0),1),NDEX(TBSSPptos[Nombre],MATCH(TComparativa[[#This Row],[Cuenta]],TBSSPptos[Código],0),1))</f>
        <v>Ventas de subprod Vinificación</v>
      </c>
      <c r="C184" s="30">
        <f>IFERROR(INDEX(TBSSReal[Saldo],MATCH(TComparativa[[#This Row],[Cuenta]],TBSSReal[Código],0),1),0)</f>
        <v>-4026.6</v>
      </c>
      <c r="D184" s="30">
        <f>IFERROR(INDEX(TBSSPptos[Saldo],MATCH(TComparativa[[#This Row],[Cuenta]],TBSSPptos[Código],0),1),0)</f>
        <v>0</v>
      </c>
      <c r="E184" s="17">
        <f>TComparativa[[#This Row],[Presupuesto 2022]]-TComparativa[[#This Row],[REAL 2022]]</f>
        <v>4026.6</v>
      </c>
      <c r="F184" s="18">
        <f>VALUE(LEFT(TComparativa[[#This Row],[Cuenta]],3))</f>
        <v>703</v>
      </c>
    </row>
    <row r="185" spans="1:6" x14ac:dyDescent="0.25">
      <c r="A185" s="13">
        <v>7040001</v>
      </c>
      <c r="B185" s="14" t="str">
        <f>IFERROR(INDEX(TBSSReal[Nombre],MATCH(TComparativa[[#This Row],[Cuenta]],TBSSReal[Código],0),1),NDEX(TBSSPptos[Nombre],MATCH(TComparativa[[#This Row],[Cuenta]],TBSSPptos[Código],0),1))</f>
        <v>Ventas embalajes</v>
      </c>
      <c r="C185" s="30">
        <f>IFERROR(INDEX(TBSSReal[Saldo],MATCH(TComparativa[[#This Row],[Cuenta]],TBSSReal[Código],0),1),0)</f>
        <v>-878.5</v>
      </c>
      <c r="D185" s="30">
        <f>IFERROR(INDEX(TBSSPptos[Saldo],MATCH(TComparativa[[#This Row],[Cuenta]],TBSSPptos[Código],0),1),0)</f>
        <v>0</v>
      </c>
      <c r="E185" s="17">
        <f>TComparativa[[#This Row],[Presupuesto 2022]]-TComparativa[[#This Row],[REAL 2022]]</f>
        <v>878.5</v>
      </c>
      <c r="F185" s="18">
        <f>VALUE(LEFT(TComparativa[[#This Row],[Cuenta]],3))</f>
        <v>704</v>
      </c>
    </row>
    <row r="186" spans="1:6" x14ac:dyDescent="0.25">
      <c r="A186" s="13">
        <v>7050001</v>
      </c>
      <c r="B186" s="14" t="str">
        <f>IFERROR(INDEX(TBSSReal[Nombre],MATCH(TComparativa[[#This Row],[Cuenta]],TBSSReal[Código],0),1),NDEX(TBSSPptos[Nombre],MATCH(TComparativa[[#This Row],[Cuenta]],TBSSPptos[Código],0),1))</f>
        <v>Prestación servicios</v>
      </c>
      <c r="C186" s="30">
        <f>IFERROR(INDEX(TBSSReal[Saldo],MATCH(TComparativa[[#This Row],[Cuenta]],TBSSReal[Código],0),1),0)</f>
        <v>-14133.1</v>
      </c>
      <c r="D186" s="30">
        <f>IFERROR(INDEX(TBSSPptos[Saldo],MATCH(TComparativa[[#This Row],[Cuenta]],TBSSPptos[Código],0),1),0)</f>
        <v>-287.800000000203</v>
      </c>
      <c r="E186" s="17">
        <f>TComparativa[[#This Row],[Presupuesto 2022]]-TComparativa[[#This Row],[REAL 2022]]</f>
        <v>13845.299999999797</v>
      </c>
      <c r="F186" s="18">
        <f>VALUE(LEFT(TComparativa[[#This Row],[Cuenta]],3))</f>
        <v>705</v>
      </c>
    </row>
    <row r="187" spans="1:6" x14ac:dyDescent="0.25">
      <c r="A187" s="13">
        <v>7050006</v>
      </c>
      <c r="B187" s="14" t="str">
        <f>IFERROR(INDEX(TBSSReal[Nombre],MATCH(TComparativa[[#This Row],[Cuenta]],TBSSReal[Código],0),1),NDEX(TBSSPptos[Nombre],MATCH(TComparativa[[#This Row],[Cuenta]],TBSSPptos[Código],0),1))</f>
        <v>Portes</v>
      </c>
      <c r="C187" s="30">
        <f>IFERROR(INDEX(TBSSReal[Saldo],MATCH(TComparativa[[#This Row],[Cuenta]],TBSSReal[Código],0),1),0)</f>
        <v>-6333.46</v>
      </c>
      <c r="D187" s="30">
        <f>IFERROR(INDEX(TBSSPptos[Saldo],MATCH(TComparativa[[#This Row],[Cuenta]],TBSSPptos[Código],0),1),0)</f>
        <v>-6987.16</v>
      </c>
      <c r="E187" s="17">
        <f>TComparativa[[#This Row],[Presupuesto 2022]]-TComparativa[[#This Row],[REAL 2022]]</f>
        <v>-653.69999999999982</v>
      </c>
      <c r="F187" s="18">
        <f>VALUE(LEFT(TComparativa[[#This Row],[Cuenta]],3))</f>
        <v>705</v>
      </c>
    </row>
    <row r="188" spans="1:6" x14ac:dyDescent="0.25">
      <c r="A188" s="13">
        <v>7050007</v>
      </c>
      <c r="B188" s="14" t="str">
        <f>IFERROR(INDEX(TBSSReal[Nombre],MATCH(TComparativa[[#This Row],[Cuenta]],TBSSReal[Código],0),1),NDEX(TBSSPptos[Nombre],MATCH(TComparativa[[#This Row],[Cuenta]],TBSSPptos[Código],0),1))</f>
        <v>Regularización recogida de Residuos Vinícolas</v>
      </c>
      <c r="C188" s="30">
        <f>IFERROR(INDEX(TBSSReal[Saldo],MATCH(TComparativa[[#This Row],[Cuenta]],TBSSReal[Código],0),1),0)</f>
        <v>-2208.6</v>
      </c>
      <c r="D188" s="30">
        <f>IFERROR(INDEX(TBSSPptos[Saldo],MATCH(TComparativa[[#This Row],[Cuenta]],TBSSPptos[Código],0),1),0)</f>
        <v>-2208.6</v>
      </c>
      <c r="E188" s="17">
        <f>TComparativa[[#This Row],[Presupuesto 2022]]-TComparativa[[#This Row],[REAL 2022]]</f>
        <v>0</v>
      </c>
      <c r="F188" s="18">
        <f>VALUE(LEFT(TComparativa[[#This Row],[Cuenta]],3))</f>
        <v>705</v>
      </c>
    </row>
    <row r="189" spans="1:6" x14ac:dyDescent="0.25">
      <c r="A189" s="13">
        <v>7050011</v>
      </c>
      <c r="B189" s="14" t="str">
        <f>IFERROR(INDEX(TBSSReal[Nombre],MATCH(TComparativa[[#This Row],[Cuenta]],TBSSReal[Código],0),1),NDEX(TBSSPptos[Nombre],MATCH(TComparativa[[#This Row],[Cuenta]],TBSSPptos[Código],0),1))</f>
        <v>Servicios nacionales</v>
      </c>
      <c r="C189" s="30">
        <f>IFERROR(INDEX(TBSSReal[Saldo],MATCH(TComparativa[[#This Row],[Cuenta]],TBSSReal[Código],0),1),0)</f>
        <v>-5778.38</v>
      </c>
      <c r="D189" s="30">
        <f>IFERROR(INDEX(TBSSPptos[Saldo],MATCH(TComparativa[[#This Row],[Cuenta]],TBSSPptos[Código],0),1),0)</f>
        <v>-5778.38</v>
      </c>
      <c r="E189" s="17">
        <f>TComparativa[[#This Row],[Presupuesto 2022]]-TComparativa[[#This Row],[REAL 2022]]</f>
        <v>0</v>
      </c>
      <c r="F189" s="18">
        <f>VALUE(LEFT(TComparativa[[#This Row],[Cuenta]],3))</f>
        <v>705</v>
      </c>
    </row>
    <row r="190" spans="1:6" x14ac:dyDescent="0.25">
      <c r="A190" s="13">
        <v>7050020</v>
      </c>
      <c r="B190" s="14" t="str">
        <f>IFERROR(INDEX(TBSSReal[Nombre],MATCH(TComparativa[[#This Row],[Cuenta]],TBSSReal[Código],0),1),NDEX(TBSSPptos[Nombre],MATCH(TComparativa[[#This Row],[Cuenta]],TBSSPptos[Código],0),1))</f>
        <v>Visita + Cata Turista</v>
      </c>
      <c r="C190" s="30">
        <f>IFERROR(INDEX(TBSSReal[Saldo],MATCH(TComparativa[[#This Row],[Cuenta]],TBSSReal[Código],0),1),0)</f>
        <v>-2879.8199999999997</v>
      </c>
      <c r="D190" s="30">
        <f>IFERROR(INDEX(TBSSPptos[Saldo],MATCH(TComparativa[[#This Row],[Cuenta]],TBSSPptos[Código],0),1),0)</f>
        <v>-3061.64</v>
      </c>
      <c r="E190" s="17">
        <f>TComparativa[[#This Row],[Presupuesto 2022]]-TComparativa[[#This Row],[REAL 2022]]</f>
        <v>-181.82000000000016</v>
      </c>
      <c r="F190" s="18">
        <f>VALUE(LEFT(TComparativa[[#This Row],[Cuenta]],3))</f>
        <v>705</v>
      </c>
    </row>
    <row r="191" spans="1:6" x14ac:dyDescent="0.25">
      <c r="A191" s="13">
        <v>7050021</v>
      </c>
      <c r="B191" s="14" t="str">
        <f>IFERROR(INDEX(TBSSReal[Nombre],MATCH(TComparativa[[#This Row],[Cuenta]],TBSSReal[Código],0),1),NDEX(TBSSPptos[Nombre],MATCH(TComparativa[[#This Row],[Cuenta]],TBSSPptos[Código],0),1))</f>
        <v>Aloj. + Desay. Single Turista</v>
      </c>
      <c r="C191" s="30">
        <f>IFERROR(INDEX(TBSSReal[Saldo],MATCH(TComparativa[[#This Row],[Cuenta]],TBSSReal[Código],0),1),0)</f>
        <v>-255</v>
      </c>
      <c r="D191" s="30">
        <f>IFERROR(INDEX(TBSSPptos[Saldo],MATCH(TComparativa[[#This Row],[Cuenta]],TBSSPptos[Código],0),1),0)</f>
        <v>-255</v>
      </c>
      <c r="E191" s="17">
        <f>TComparativa[[#This Row],[Presupuesto 2022]]-TComparativa[[#This Row],[REAL 2022]]</f>
        <v>0</v>
      </c>
      <c r="F191" s="18">
        <f>VALUE(LEFT(TComparativa[[#This Row],[Cuenta]],3))</f>
        <v>705</v>
      </c>
    </row>
    <row r="192" spans="1:6" x14ac:dyDescent="0.25">
      <c r="A192" s="13">
        <v>7050022</v>
      </c>
      <c r="B192" s="14" t="str">
        <f>IFERROR(INDEX(TBSSReal[Nombre],MATCH(TComparativa[[#This Row],[Cuenta]],TBSSReal[Código],0),1),NDEX(TBSSPptos[Nombre],MATCH(TComparativa[[#This Row],[Cuenta]],TBSSPptos[Código],0),1))</f>
        <v>Aloj. + Desay. Doble Turista</v>
      </c>
      <c r="C192" s="30">
        <f>IFERROR(INDEX(TBSSReal[Saldo],MATCH(TComparativa[[#This Row],[Cuenta]],TBSSReal[Código],0),1),0)</f>
        <v>-4154.3200000000006</v>
      </c>
      <c r="D192" s="30">
        <f>IFERROR(INDEX(TBSSPptos[Saldo],MATCH(TComparativa[[#This Row],[Cuenta]],TBSSPptos[Código],0),1),0)</f>
        <v>-7603.08</v>
      </c>
      <c r="E192" s="17">
        <f>TComparativa[[#This Row],[Presupuesto 2022]]-TComparativa[[#This Row],[REAL 2022]]</f>
        <v>-3448.7599999999993</v>
      </c>
      <c r="F192" s="18">
        <f>VALUE(LEFT(TComparativa[[#This Row],[Cuenta]],3))</f>
        <v>705</v>
      </c>
    </row>
    <row r="193" spans="1:6" x14ac:dyDescent="0.25">
      <c r="A193" s="13">
        <v>7050023</v>
      </c>
      <c r="B193" s="14" t="str">
        <f>IFERROR(INDEX(TBSSReal[Nombre],MATCH(TComparativa[[#This Row],[Cuenta]],TBSSReal[Código],0),1),NDEX(TBSSPptos[Nombre],MATCH(TComparativa[[#This Row],[Cuenta]],TBSSPptos[Código],0),1))</f>
        <v>Almuerzo en Bodega Turista</v>
      </c>
      <c r="C193" s="30">
        <f>IFERROR(INDEX(TBSSReal[Saldo],MATCH(TComparativa[[#This Row],[Cuenta]],TBSSReal[Código],0),1),0)</f>
        <v>-6599.09</v>
      </c>
      <c r="D193" s="30">
        <f>IFERROR(INDEX(TBSSPptos[Saldo],MATCH(TComparativa[[#This Row],[Cuenta]],TBSSPptos[Código],0),1),0)</f>
        <v>-5299.09</v>
      </c>
      <c r="E193" s="17">
        <f>TComparativa[[#This Row],[Presupuesto 2022]]-TComparativa[[#This Row],[REAL 2022]]</f>
        <v>1300</v>
      </c>
      <c r="F193" s="18">
        <f>VALUE(LEFT(TComparativa[[#This Row],[Cuenta]],3))</f>
        <v>705</v>
      </c>
    </row>
    <row r="194" spans="1:6" x14ac:dyDescent="0.25">
      <c r="A194" s="13">
        <v>7050024</v>
      </c>
      <c r="B194" s="14" t="str">
        <f>IFERROR(INDEX(TBSSReal[Nombre],MATCH(TComparativa[[#This Row],[Cuenta]],TBSSReal[Código],0),1),NDEX(TBSSPptos[Nombre],MATCH(TComparativa[[#This Row],[Cuenta]],TBSSPptos[Código],0),1))</f>
        <v>Cena en Bodega Turista</v>
      </c>
      <c r="C194" s="30">
        <f>IFERROR(INDEX(TBSSReal[Saldo],MATCH(TComparativa[[#This Row],[Cuenta]],TBSSReal[Código],0),1),0)</f>
        <v>-720</v>
      </c>
      <c r="D194" s="30">
        <f>IFERROR(INDEX(TBSSPptos[Saldo],MATCH(TComparativa[[#This Row],[Cuenta]],TBSSPptos[Código],0),1),0)</f>
        <v>-3636.7800000000007</v>
      </c>
      <c r="E194" s="17">
        <f>TComparativa[[#This Row],[Presupuesto 2022]]-TComparativa[[#This Row],[REAL 2022]]</f>
        <v>-2916.7800000000007</v>
      </c>
      <c r="F194" s="18">
        <f>VALUE(LEFT(TComparativa[[#This Row],[Cuenta]],3))</f>
        <v>705</v>
      </c>
    </row>
    <row r="195" spans="1:6" x14ac:dyDescent="0.25">
      <c r="A195" s="13">
        <v>7050025</v>
      </c>
      <c r="B195" s="14" t="str">
        <f>IFERROR(INDEX(TBSSReal[Nombre],MATCH(TComparativa[[#This Row],[Cuenta]],TBSSReal[Código],0),1),NDEX(TBSSPptos[Nombre],MATCH(TComparativa[[#This Row],[Cuenta]],TBSSPptos[Código],0),1))</f>
        <v>Fijo Visita Fin de Semana</v>
      </c>
      <c r="C195" s="30">
        <f>IFERROR(INDEX(TBSSReal[Saldo],MATCH(TComparativa[[#This Row],[Cuenta]],TBSSReal[Código],0),1),0)</f>
        <v>-700</v>
      </c>
      <c r="D195" s="30">
        <f>IFERROR(INDEX(TBSSPptos[Saldo],MATCH(TComparativa[[#This Row],[Cuenta]],TBSSPptos[Código],0),1),0)</f>
        <v>-700</v>
      </c>
      <c r="E195" s="17">
        <f>TComparativa[[#This Row],[Presupuesto 2022]]-TComparativa[[#This Row],[REAL 2022]]</f>
        <v>0</v>
      </c>
      <c r="F195" s="18">
        <f>VALUE(LEFT(TComparativa[[#This Row],[Cuenta]],3))</f>
        <v>705</v>
      </c>
    </row>
    <row r="196" spans="1:6" x14ac:dyDescent="0.25">
      <c r="A196" s="13">
        <v>7050026</v>
      </c>
      <c r="B196" s="14" t="str">
        <f>IFERROR(INDEX(TBSSReal[Nombre],MATCH(TComparativa[[#This Row],[Cuenta]],TBSSReal[Código],0),1),NDEX(TBSSPptos[Nombre],MATCH(TComparativa[[#This Row],[Cuenta]],TBSSPptos[Código],0),1))</f>
        <v>Pack Cliente Especial</v>
      </c>
      <c r="C196" s="30">
        <f>IFERROR(INDEX(TBSSReal[Saldo],MATCH(TComparativa[[#This Row],[Cuenta]],TBSSReal[Código],0),1),0)</f>
        <v>-1454.55</v>
      </c>
      <c r="D196" s="30">
        <f>IFERROR(INDEX(TBSSPptos[Saldo],MATCH(TComparativa[[#This Row],[Cuenta]],TBSSPptos[Código],0),1),0)</f>
        <v>-1454.55</v>
      </c>
      <c r="E196" s="17">
        <f>TComparativa[[#This Row],[Presupuesto 2022]]-TComparativa[[#This Row],[REAL 2022]]</f>
        <v>0</v>
      </c>
      <c r="F196" s="18">
        <f>VALUE(LEFT(TComparativa[[#This Row],[Cuenta]],3))</f>
        <v>705</v>
      </c>
    </row>
    <row r="197" spans="1:6" x14ac:dyDescent="0.25">
      <c r="A197" s="13">
        <v>7050029</v>
      </c>
      <c r="B197" s="14" t="str">
        <f>IFERROR(INDEX(TBSSReal[Nombre],MATCH(TComparativa[[#This Row],[Cuenta]],TBSSReal[Código],0),1),NDEX(TBSSPptos[Nombre],MATCH(TComparativa[[#This Row],[Cuenta]],TBSSPptos[Código],0),1))</f>
        <v>Alquiler Finca</v>
      </c>
      <c r="C197" s="30">
        <f>IFERROR(INDEX(TBSSReal[Saldo],MATCH(TComparativa[[#This Row],[Cuenta]],TBSSReal[Código],0),1),0)</f>
        <v>-101245</v>
      </c>
      <c r="D197" s="30">
        <f>IFERROR(INDEX(TBSSPptos[Saldo],MATCH(TComparativa[[#This Row],[Cuenta]],TBSSPptos[Código],0),1),0)</f>
        <v>-101245</v>
      </c>
      <c r="E197" s="17">
        <f>TComparativa[[#This Row],[Presupuesto 2022]]-TComparativa[[#This Row],[REAL 2022]]</f>
        <v>0</v>
      </c>
      <c r="F197" s="18">
        <f>VALUE(LEFT(TComparativa[[#This Row],[Cuenta]],3))</f>
        <v>705</v>
      </c>
    </row>
    <row r="198" spans="1:6" x14ac:dyDescent="0.25">
      <c r="A198" s="13">
        <v>7050033</v>
      </c>
      <c r="B198" s="14" t="str">
        <f>IFERROR(INDEX(TBSSReal[Nombre],MATCH(TComparativa[[#This Row],[Cuenta]],TBSSReal[Código],0),1),NDEX(TBSSPptos[Nombre],MATCH(TComparativa[[#This Row],[Cuenta]],TBSSPptos[Código],0),1))</f>
        <v>Aloj. + Desay. Single Comercial</v>
      </c>
      <c r="C198" s="30">
        <f>IFERROR(INDEX(TBSSReal[Saldo],MATCH(TComparativa[[#This Row],[Cuenta]],TBSSReal[Código],0),1),0)</f>
        <v>-2771.36</v>
      </c>
      <c r="D198" s="30">
        <f>IFERROR(INDEX(TBSSPptos[Saldo],MATCH(TComparativa[[#This Row],[Cuenta]],TBSSPptos[Código],0),1),0)</f>
        <v>-2771.36</v>
      </c>
      <c r="E198" s="17">
        <f>TComparativa[[#This Row],[Presupuesto 2022]]-TComparativa[[#This Row],[REAL 2022]]</f>
        <v>0</v>
      </c>
      <c r="F198" s="18">
        <f>VALUE(LEFT(TComparativa[[#This Row],[Cuenta]],3))</f>
        <v>705</v>
      </c>
    </row>
    <row r="199" spans="1:6" x14ac:dyDescent="0.25">
      <c r="A199" s="13">
        <v>7050034</v>
      </c>
      <c r="B199" s="14" t="str">
        <f>IFERROR(INDEX(TBSSReal[Nombre],MATCH(TComparativa[[#This Row],[Cuenta]],TBSSReal[Código],0),1),NDEX(TBSSPptos[Nombre],MATCH(TComparativa[[#This Row],[Cuenta]],TBSSPptos[Código],0),1))</f>
        <v>Aloj. + Desay. Doble Comercial</v>
      </c>
      <c r="C199" s="30">
        <f>IFERROR(INDEX(TBSSReal[Saldo],MATCH(TComparativa[[#This Row],[Cuenta]],TBSSReal[Código],0),1),0)</f>
        <v>-2088.4699999999998</v>
      </c>
      <c r="D199" s="30">
        <f>IFERROR(INDEX(TBSSPptos[Saldo],MATCH(TComparativa[[#This Row],[Cuenta]],TBSSPptos[Código],0),1),0)</f>
        <v>-2088.4700000000003</v>
      </c>
      <c r="E199" s="17">
        <f>TComparativa[[#This Row],[Presupuesto 2022]]-TComparativa[[#This Row],[REAL 2022]]</f>
        <v>0</v>
      </c>
      <c r="F199" s="18">
        <f>VALUE(LEFT(TComparativa[[#This Row],[Cuenta]],3))</f>
        <v>705</v>
      </c>
    </row>
    <row r="200" spans="1:6" x14ac:dyDescent="0.25">
      <c r="A200" s="13">
        <v>7050035</v>
      </c>
      <c r="B200" s="14" t="str">
        <f>IFERROR(INDEX(TBSSReal[Nombre],MATCH(TComparativa[[#This Row],[Cuenta]],TBSSReal[Código],0),1),NDEX(TBSSPptos[Nombre],MATCH(TComparativa[[#This Row],[Cuenta]],TBSSPptos[Código],0),1))</f>
        <v>Almuerzo en Bodega Comercial</v>
      </c>
      <c r="C200" s="30">
        <f>IFERROR(INDEX(TBSSReal[Saldo],MATCH(TComparativa[[#This Row],[Cuenta]],TBSSReal[Código],0),1),0)</f>
        <v>-10311</v>
      </c>
      <c r="D200" s="30">
        <f>IFERROR(INDEX(TBSSPptos[Saldo],MATCH(TComparativa[[#This Row],[Cuenta]],TBSSPptos[Código],0),1),0)</f>
        <v>-10311</v>
      </c>
      <c r="E200" s="17">
        <f>TComparativa[[#This Row],[Presupuesto 2022]]-TComparativa[[#This Row],[REAL 2022]]</f>
        <v>0</v>
      </c>
      <c r="F200" s="18">
        <f>VALUE(LEFT(TComparativa[[#This Row],[Cuenta]],3))</f>
        <v>705</v>
      </c>
    </row>
    <row r="201" spans="1:6" x14ac:dyDescent="0.25">
      <c r="A201" s="13">
        <v>7050036</v>
      </c>
      <c r="B201" s="14" t="str">
        <f>IFERROR(INDEX(TBSSReal[Nombre],MATCH(TComparativa[[#This Row],[Cuenta]],TBSSReal[Código],0),1),NDEX(TBSSPptos[Nombre],MATCH(TComparativa[[#This Row],[Cuenta]],TBSSPptos[Código],0),1))</f>
        <v>Cena en Bodega Comercial</v>
      </c>
      <c r="C201" s="30">
        <f>IFERROR(INDEX(TBSSReal[Saldo],MATCH(TComparativa[[#This Row],[Cuenta]],TBSSReal[Código],0),1),0)</f>
        <v>-1370</v>
      </c>
      <c r="D201" s="30">
        <f>IFERROR(INDEX(TBSSPptos[Saldo],MATCH(TComparativa[[#This Row],[Cuenta]],TBSSPptos[Código],0),1),0)</f>
        <v>-1370</v>
      </c>
      <c r="E201" s="17">
        <f>TComparativa[[#This Row],[Presupuesto 2022]]-TComparativa[[#This Row],[REAL 2022]]</f>
        <v>0</v>
      </c>
      <c r="F201" s="18">
        <f>VALUE(LEFT(TComparativa[[#This Row],[Cuenta]],3))</f>
        <v>705</v>
      </c>
    </row>
    <row r="202" spans="1:6" x14ac:dyDescent="0.25">
      <c r="A202" s="13">
        <v>7050037</v>
      </c>
      <c r="B202" s="14" t="str">
        <f>IFERROR(INDEX(TBSSReal[Nombre],MATCH(TComparativa[[#This Row],[Cuenta]],TBSSReal[Código],0),1),NDEX(TBSSPptos[Nombre],MATCH(TComparativa[[#This Row],[Cuenta]],TBSSPptos[Código],0),1))</f>
        <v>Copa Cata</v>
      </c>
      <c r="C202" s="30">
        <f>IFERROR(INDEX(TBSSReal[Saldo],MATCH(TComparativa[[#This Row],[Cuenta]],TBSSReal[Código],0),1),0)</f>
        <v>-253.72</v>
      </c>
      <c r="D202" s="30">
        <f>IFERROR(INDEX(TBSSPptos[Saldo],MATCH(TComparativa[[#This Row],[Cuenta]],TBSSPptos[Código],0),1),0)</f>
        <v>-253.72</v>
      </c>
      <c r="E202" s="17">
        <f>TComparativa[[#This Row],[Presupuesto 2022]]-TComparativa[[#This Row],[REAL 2022]]</f>
        <v>0</v>
      </c>
      <c r="F202" s="18">
        <f>VALUE(LEFT(TComparativa[[#This Row],[Cuenta]],3))</f>
        <v>705</v>
      </c>
    </row>
    <row r="203" spans="1:6" x14ac:dyDescent="0.25">
      <c r="A203" s="13">
        <v>7050039</v>
      </c>
      <c r="B203" s="14" t="str">
        <f>IFERROR(INDEX(TBSSReal[Nombre],MATCH(TComparativa[[#This Row],[Cuenta]],TBSSReal[Código],0),1),NDEX(TBSSPptos[Nombre],MATCH(TComparativa[[#This Row],[Cuenta]],TBSSPptos[Código],0),1))</f>
        <v>Aperitivo VIP PALACETE</v>
      </c>
      <c r="C203" s="30">
        <f>IFERROR(INDEX(TBSSReal[Saldo],MATCH(TComparativa[[#This Row],[Cuenta]],TBSSReal[Código],0),1),0)</f>
        <v>-749.66</v>
      </c>
      <c r="D203" s="30">
        <f>IFERROR(INDEX(TBSSPptos[Saldo],MATCH(TComparativa[[#This Row],[Cuenta]],TBSSPptos[Código],0),1),0)</f>
        <v>-1741.39</v>
      </c>
      <c r="E203" s="17">
        <f>TComparativa[[#This Row],[Presupuesto 2022]]-TComparativa[[#This Row],[REAL 2022]]</f>
        <v>-991.73000000000013</v>
      </c>
      <c r="F203" s="18">
        <f>VALUE(LEFT(TComparativa[[#This Row],[Cuenta]],3))</f>
        <v>705</v>
      </c>
    </row>
    <row r="204" spans="1:6" x14ac:dyDescent="0.25">
      <c r="A204" s="13">
        <v>7050040</v>
      </c>
      <c r="B204" s="14" t="str">
        <f>IFERROR(INDEX(TBSSReal[Nombre],MATCH(TComparativa[[#This Row],[Cuenta]],TBSSReal[Código],0),1),NDEX(TBSSPptos[Nombre],MATCH(TComparativa[[#This Row],[Cuenta]],TBSSPptos[Código],0),1))</f>
        <v>Pack esp. alquiler Palacete Completo</v>
      </c>
      <c r="C204" s="30">
        <f>IFERROR(INDEX(TBSSReal[Saldo],MATCH(TComparativa[[#This Row],[Cuenta]],TBSSReal[Código],0),1),0)</f>
        <v>-23758.43</v>
      </c>
      <c r="D204" s="30">
        <f>IFERROR(INDEX(TBSSPptos[Saldo],MATCH(TComparativa[[#This Row],[Cuenta]],TBSSPptos[Código],0),1),0)</f>
        <v>-22931.98</v>
      </c>
      <c r="E204" s="17">
        <f>TComparativa[[#This Row],[Presupuesto 2022]]-TComparativa[[#This Row],[REAL 2022]]</f>
        <v>826.45000000000073</v>
      </c>
      <c r="F204" s="18">
        <f>VALUE(LEFT(TComparativa[[#This Row],[Cuenta]],3))</f>
        <v>705</v>
      </c>
    </row>
    <row r="205" spans="1:6" x14ac:dyDescent="0.25">
      <c r="A205" s="13">
        <v>7060000</v>
      </c>
      <c r="B205" s="14" t="str">
        <f>IFERROR(INDEX(TBSSReal[Nombre],MATCH(TComparativa[[#This Row],[Cuenta]],TBSSReal[Código],0),1),NDEX(TBSSPptos[Nombre],MATCH(TComparativa[[#This Row],[Cuenta]],TBSSPptos[Código],0),1))</f>
        <v>Dto. ventas PP mercaderías</v>
      </c>
      <c r="C205" s="30">
        <f>IFERROR(INDEX(TBSSReal[Saldo],MATCH(TComparativa[[#This Row],[Cuenta]],TBSSReal[Código],0),1),0)</f>
        <v>186.12</v>
      </c>
      <c r="D205" s="30">
        <f>IFERROR(INDEX(TBSSPptos[Saldo],MATCH(TComparativa[[#This Row],[Cuenta]],TBSSPptos[Código],0),1),0)</f>
        <v>0</v>
      </c>
      <c r="E205" s="17">
        <f>TComparativa[[#This Row],[Presupuesto 2022]]-TComparativa[[#This Row],[REAL 2022]]</f>
        <v>-186.12</v>
      </c>
      <c r="F205" s="18">
        <f>VALUE(LEFT(TComparativa[[#This Row],[Cuenta]],3))</f>
        <v>706</v>
      </c>
    </row>
    <row r="206" spans="1:6" x14ac:dyDescent="0.25">
      <c r="A206" s="13">
        <v>7550001</v>
      </c>
      <c r="B206" s="14" t="str">
        <f>IFERROR(INDEX(TBSSReal[Nombre],MATCH(TComparativa[[#This Row],[Cuenta]],TBSSReal[Código],0),1),NDEX(TBSSPptos[Nombre],MATCH(TComparativa[[#This Row],[Cuenta]],TBSSPptos[Código],0),1))</f>
        <v>Ingresos por servicios prestados al personal</v>
      </c>
      <c r="C206" s="30">
        <f>IFERROR(INDEX(TBSSReal[Saldo],MATCH(TComparativa[[#This Row],[Cuenta]],TBSSReal[Código],0),1),0)</f>
        <v>-2297.3200000000002</v>
      </c>
      <c r="D206" s="30">
        <f>IFERROR(INDEX(TBSSPptos[Saldo],MATCH(TComparativa[[#This Row],[Cuenta]],TBSSPptos[Código],0),1),0)</f>
        <v>0</v>
      </c>
      <c r="E206" s="17">
        <f>TComparativa[[#This Row],[Presupuesto 2022]]-TComparativa[[#This Row],[REAL 2022]]</f>
        <v>2297.3200000000002</v>
      </c>
      <c r="F206" s="18">
        <f>VALUE(LEFT(TComparativa[[#This Row],[Cuenta]],3))</f>
        <v>755</v>
      </c>
    </row>
    <row r="207" spans="1:6" x14ac:dyDescent="0.25">
      <c r="A207" s="13">
        <v>7590001</v>
      </c>
      <c r="B207" s="14" t="str">
        <f>IFERROR(INDEX(TBSSReal[Nombre],MATCH(TComparativa[[#This Row],[Cuenta]],TBSSReal[Código],0),1),NDEX(TBSSPptos[Nombre],MATCH(TComparativa[[#This Row],[Cuenta]],TBSSPptos[Código],0),1))</f>
        <v>Servicios diversos</v>
      </c>
      <c r="C207" s="30">
        <f>IFERROR(INDEX(TBSSReal[Saldo],MATCH(TComparativa[[#This Row],[Cuenta]],TBSSReal[Código],0),1),0)</f>
        <v>-1690.23</v>
      </c>
      <c r="D207" s="30">
        <f>IFERROR(INDEX(TBSSPptos[Saldo],MATCH(TComparativa[[#This Row],[Cuenta]],TBSSPptos[Código],0),1),0)</f>
        <v>0</v>
      </c>
      <c r="E207" s="17">
        <f>TComparativa[[#This Row],[Presupuesto 2022]]-TComparativa[[#This Row],[REAL 2022]]</f>
        <v>1690.23</v>
      </c>
      <c r="F207" s="18">
        <f>VALUE(LEFT(TComparativa[[#This Row],[Cuenta]],3))</f>
        <v>759</v>
      </c>
    </row>
    <row r="208" spans="1:6" x14ac:dyDescent="0.25">
      <c r="A208" s="13">
        <v>7680001</v>
      </c>
      <c r="B208" s="14" t="str">
        <f>IFERROR(INDEX(TBSSReal[Nombre],MATCH(TComparativa[[#This Row],[Cuenta]],TBSSReal[Código],0),1),NDEX(TBSSPptos[Nombre],MATCH(TComparativa[[#This Row],[Cuenta]],TBSSPptos[Código],0),1))</f>
        <v>Dif. pos. cambio int./euro</v>
      </c>
      <c r="C208" s="30">
        <f>IFERROR(INDEX(TBSSReal[Saldo],MATCH(TComparativa[[#This Row],[Cuenta]],TBSSReal[Código],0),1),0)</f>
        <v>-0.01</v>
      </c>
      <c r="D208" s="30">
        <f>IFERROR(INDEX(TBSSPptos[Saldo],MATCH(TComparativa[[#This Row],[Cuenta]],TBSSPptos[Código],0),1),0)</f>
        <v>0</v>
      </c>
      <c r="E208" s="17">
        <f>TComparativa[[#This Row],[Presupuesto 2022]]-TComparativa[[#This Row],[REAL 2022]]</f>
        <v>0.01</v>
      </c>
      <c r="F208" s="18">
        <f>VALUE(LEFT(TComparativa[[#This Row],[Cuenta]],3))</f>
        <v>768</v>
      </c>
    </row>
    <row r="209" spans="1:6" x14ac:dyDescent="0.25">
      <c r="A209" s="13">
        <v>7681001</v>
      </c>
      <c r="B209" s="14" t="str">
        <f>IFERROR(INDEX(TBSSReal[Nombre],MATCH(TComparativa[[#This Row],[Cuenta]],TBSSReal[Código],0),1),NDEX(TBSSPptos[Nombre],MATCH(TComparativa[[#This Row],[Cuenta]],TBSSPptos[Código],0),1))</f>
        <v>Dif. positivas cambio</v>
      </c>
      <c r="C209" s="30">
        <f>IFERROR(INDEX(TBSSReal[Saldo],MATCH(TComparativa[[#This Row],[Cuenta]],TBSSReal[Código],0),1),0)</f>
        <v>-157.63</v>
      </c>
      <c r="D209" s="30">
        <f>IFERROR(INDEX(TBSSPptos[Saldo],MATCH(TComparativa[[#This Row],[Cuenta]],TBSSPptos[Código],0),1),0)</f>
        <v>0</v>
      </c>
      <c r="E209" s="17">
        <f>TComparativa[[#This Row],[Presupuesto 2022]]-TComparativa[[#This Row],[REAL 2022]]</f>
        <v>157.63</v>
      </c>
      <c r="F209" s="18">
        <f>VALUE(LEFT(TComparativa[[#This Row],[Cuenta]],3))</f>
        <v>768</v>
      </c>
    </row>
    <row r="210" spans="1:6" x14ac:dyDescent="0.25">
      <c r="A210" s="13">
        <v>7690001</v>
      </c>
      <c r="B210" s="14" t="str">
        <f>IFERROR(INDEX(TBSSReal[Nombre],MATCH(TComparativa[[#This Row],[Cuenta]],TBSSReal[Código],0),1),NDEX(TBSSPptos[Nombre],MATCH(TComparativa[[#This Row],[Cuenta]],TBSSPptos[Código],0),1))</f>
        <v>Ingresos redondeo euro</v>
      </c>
      <c r="C210" s="30">
        <f>IFERROR(INDEX(TBSSReal[Saldo],MATCH(TComparativa[[#This Row],[Cuenta]],TBSSReal[Código],0),1),0)</f>
        <v>-35.06</v>
      </c>
      <c r="D210" s="30">
        <f>IFERROR(INDEX(TBSSPptos[Saldo],MATCH(TComparativa[[#This Row],[Cuenta]],TBSSPptos[Código],0),1),0)</f>
        <v>-4.2</v>
      </c>
      <c r="E210" s="17">
        <f>TComparativa[[#This Row],[Presupuesto 2022]]-TComparativa[[#This Row],[REAL 2022]]</f>
        <v>30.860000000000003</v>
      </c>
      <c r="F210" s="18">
        <f>VALUE(LEFT(TComparativa[[#This Row],[Cuenta]],3))</f>
        <v>769</v>
      </c>
    </row>
    <row r="211" spans="1:6" x14ac:dyDescent="0.25">
      <c r="A211" s="13">
        <v>7690002</v>
      </c>
      <c r="B211" s="14" t="str">
        <f>IFERROR(INDEX(TBSSReal[Nombre],MATCH(TComparativa[[#This Row],[Cuenta]],TBSSReal[Código],0),1),NDEX(TBSSPptos[Nombre],MATCH(TComparativa[[#This Row],[Cuenta]],TBSSPptos[Código],0),1))</f>
        <v>Difs. pos. liquidación</v>
      </c>
      <c r="C211" s="30">
        <f>IFERROR(INDEX(TBSSReal[Saldo],MATCH(TComparativa[[#This Row],[Cuenta]],TBSSReal[Código],0),1),0)</f>
        <v>-6.3</v>
      </c>
      <c r="D211" s="30">
        <f>IFERROR(INDEX(TBSSPptos[Saldo],MATCH(TComparativa[[#This Row],[Cuenta]],TBSSPptos[Código],0),1),0)</f>
        <v>-199.14</v>
      </c>
      <c r="E211" s="17">
        <f>TComparativa[[#This Row],[Presupuesto 2022]]-TComparativa[[#This Row],[REAL 2022]]</f>
        <v>-192.83999999999997</v>
      </c>
      <c r="F211" s="18">
        <f>VALUE(LEFT(TComparativa[[#This Row],[Cuenta]],3))</f>
        <v>769</v>
      </c>
    </row>
    <row r="212" spans="1:6" x14ac:dyDescent="0.25">
      <c r="A212" s="13">
        <v>7691001</v>
      </c>
      <c r="B212" s="14" t="str">
        <f>IFERROR(INDEX(TBSSReal[Nombre],MATCH(TComparativa[[#This Row],[Cuenta]],TBSSReal[Código],0),1),NDEX(TBSSPptos[Nombre],MATCH(TComparativa[[#This Row],[Cuenta]],TBSSPptos[Código],0),1))</f>
        <v>Otros ingresos financieros</v>
      </c>
      <c r="C212" s="30">
        <f>IFERROR(INDEX(TBSSReal[Saldo],MATCH(TComparativa[[#This Row],[Cuenta]],TBSSReal[Código],0),1),0)</f>
        <v>-9626.94</v>
      </c>
      <c r="D212" s="30">
        <f>IFERROR(INDEX(TBSSPptos[Saldo],MATCH(TComparativa[[#This Row],[Cuenta]],TBSSPptos[Código],0),1),0)</f>
        <v>-17.690000000000001</v>
      </c>
      <c r="E212" s="17">
        <f>TComparativa[[#This Row],[Presupuesto 2022]]-TComparativa[[#This Row],[REAL 2022]]</f>
        <v>9609.25</v>
      </c>
      <c r="F212" s="18">
        <f>VALUE(LEFT(TComparativa[[#This Row],[Cuenta]],3))</f>
        <v>769</v>
      </c>
    </row>
    <row r="213" spans="1:6" x14ac:dyDescent="0.25">
      <c r="A213" s="13">
        <v>7710000</v>
      </c>
      <c r="B213" s="14" t="str">
        <f>IFERROR(INDEX(TBSSReal[Nombre],MATCH(TComparativa[[#This Row],[Cuenta]],TBSSReal[Código],0),1),NDEX(TBSSPptos[Nombre],MATCH(TComparativa[[#This Row],[Cuenta]],TBSSPptos[Código],0),1))</f>
        <v>Bfcios inmov. material</v>
      </c>
      <c r="C213" s="30">
        <f>IFERROR(INDEX(TBSSReal[Saldo],MATCH(TComparativa[[#This Row],[Cuenta]],TBSSReal[Código],0),1),0)</f>
        <v>-34985</v>
      </c>
      <c r="D213" s="30">
        <f>IFERROR(INDEX(TBSSPptos[Saldo],MATCH(TComparativa[[#This Row],[Cuenta]],TBSSPptos[Código],0),1),0)</f>
        <v>0</v>
      </c>
      <c r="E213" s="17">
        <f>TComparativa[[#This Row],[Presupuesto 2022]]-TComparativa[[#This Row],[REAL 2022]]</f>
        <v>34985</v>
      </c>
      <c r="F213" s="18">
        <f>VALUE(LEFT(TComparativa[[#This Row],[Cuenta]],3))</f>
        <v>771</v>
      </c>
    </row>
    <row r="214" spans="1:6" x14ac:dyDescent="0.25">
      <c r="A214" s="13">
        <v>7780000</v>
      </c>
      <c r="B214" s="14" t="str">
        <f>IFERROR(INDEX(TBSSReal[Nombre],MATCH(TComparativa[[#This Row],[Cuenta]],TBSSReal[Código],0),1),NDEX(TBSSPptos[Nombre],MATCH(TComparativa[[#This Row],[Cuenta]],TBSSPptos[Código],0),1))</f>
        <v>Ingresos excepcionales</v>
      </c>
      <c r="C214" s="30">
        <f>IFERROR(INDEX(TBSSReal[Saldo],MATCH(TComparativa[[#This Row],[Cuenta]],TBSSReal[Código],0),1),0)</f>
        <v>-5126.1100000000006</v>
      </c>
      <c r="D214" s="30">
        <f>IFERROR(INDEX(TBSSPptos[Saldo],MATCH(TComparativa[[#This Row],[Cuenta]],TBSSPptos[Código],0),1),0)</f>
        <v>0</v>
      </c>
      <c r="E214" s="17">
        <f>TComparativa[[#This Row],[Presupuesto 2022]]-TComparativa[[#This Row],[REAL 2022]]</f>
        <v>5126.1100000000006</v>
      </c>
      <c r="F214" s="18">
        <f>VALUE(LEFT(TComparativa[[#This Row],[Cuenta]],3))</f>
        <v>778</v>
      </c>
    </row>
    <row r="215" spans="1:6" x14ac:dyDescent="0.25">
      <c r="A215" s="13">
        <v>7050013</v>
      </c>
      <c r="B215" s="14" t="e">
        <f ca="1">IFERROR(INDEX(TBSSReal[Nombre],MATCH(TComparativa[[#This Row],[Cuenta]],TBSSReal[Código],0),1),NDEX(TBSSPptos[Nombre],MATCH(TComparativa[[#This Row],[Cuenta]],TBSSPptos[Código],0),1))</f>
        <v>#NAME?</v>
      </c>
      <c r="C215" s="30">
        <f>IFERROR(INDEX(TBSSReal[Saldo],MATCH(TComparativa[[#This Row],[Cuenta]],TBSSReal[Código],0),1),0)</f>
        <v>0</v>
      </c>
      <c r="D215" s="30">
        <f>IFERROR(INDEX(TBSSPptos[Saldo],MATCH(TComparativa[[#This Row],[Cuenta]],TBSSPptos[Código],0),1),0)</f>
        <v>0</v>
      </c>
      <c r="E215" s="17">
        <f>TComparativa[[#This Row],[Presupuesto 2022]]-TComparativa[[#This Row],[REAL 2022]]</f>
        <v>0</v>
      </c>
      <c r="F215" s="18">
        <f>VALUE(LEFT(TComparativa[[#This Row],[Cuenta]],3))</f>
        <v>705</v>
      </c>
    </row>
    <row r="216" spans="1:6" x14ac:dyDescent="0.25">
      <c r="A216" s="13">
        <v>7110000</v>
      </c>
      <c r="B216" s="14" t="e">
        <f ca="1">IFERROR(INDEX(TBSSReal[Nombre],MATCH(TComparativa[[#This Row],[Cuenta]],TBSSReal[Código],0),1),NDEX(TBSSPptos[Nombre],MATCH(TComparativa[[#This Row],[Cuenta]],TBSSPptos[Código],0),1))</f>
        <v>#NAME?</v>
      </c>
      <c r="C216" s="30">
        <f>IFERROR(INDEX(TBSSReal[Saldo],MATCH(TComparativa[[#This Row],[Cuenta]],TBSSReal[Código],0),1),0)</f>
        <v>0</v>
      </c>
      <c r="D216" s="30">
        <f>IFERROR(INDEX(TBSSPptos[Saldo],MATCH(TComparativa[[#This Row],[Cuenta]],TBSSPptos[Código],0),1),0)</f>
        <v>-1435333.7999999998</v>
      </c>
      <c r="E216" s="17">
        <f>TComparativa[[#This Row],[Presupuesto 2022]]-TComparativa[[#This Row],[REAL 2022]]</f>
        <v>-1435333.7999999998</v>
      </c>
      <c r="F216" s="18">
        <f>VALUE(LEFT(TComparativa[[#This Row],[Cuenta]],3))</f>
        <v>711</v>
      </c>
    </row>
    <row r="217" spans="1:6" x14ac:dyDescent="0.25">
      <c r="A217" s="13">
        <v>7400000</v>
      </c>
      <c r="B217" s="14" t="e">
        <f ca="1">IFERROR(INDEX(TBSSReal[Nombre],MATCH(TComparativa[[#This Row],[Cuenta]],TBSSReal[Código],0),1),NDEX(TBSSPptos[Nombre],MATCH(TComparativa[[#This Row],[Cuenta]],TBSSPptos[Código],0),1))</f>
        <v>#NAME?</v>
      </c>
      <c r="C217" s="30">
        <f>IFERROR(INDEX(TBSSReal[Saldo],MATCH(TComparativa[[#This Row],[Cuenta]],TBSSReal[Código],0),1),0)</f>
        <v>0</v>
      </c>
      <c r="D217" s="30">
        <f>IFERROR(INDEX(TBSSPptos[Saldo],MATCH(TComparativa[[#This Row],[Cuenta]],TBSSPptos[Código],0),1),0)</f>
        <v>0</v>
      </c>
      <c r="E217" s="17">
        <f>TComparativa[[#This Row],[Presupuesto 2022]]-TComparativa[[#This Row],[REAL 2022]]</f>
        <v>0</v>
      </c>
      <c r="F217" s="18">
        <f>VALUE(LEFT(TComparativa[[#This Row],[Cuenta]],3))</f>
        <v>740</v>
      </c>
    </row>
    <row r="218" spans="1:6" x14ac:dyDescent="0.25">
      <c r="A218" s="13">
        <v>7940000</v>
      </c>
      <c r="B218" s="14" t="e">
        <f ca="1">IFERROR(INDEX(TBSSReal[Nombre],MATCH(TComparativa[[#This Row],[Cuenta]],TBSSReal[Código],0),1),NDEX(TBSSPptos[Nombre],MATCH(TComparativa[[#This Row],[Cuenta]],TBSSPptos[Código],0),1))</f>
        <v>#NAME?</v>
      </c>
      <c r="C218" s="30">
        <f>IFERROR(INDEX(TBSSReal[Saldo],MATCH(TComparativa[[#This Row],[Cuenta]],TBSSReal[Código],0),1),0)</f>
        <v>0</v>
      </c>
      <c r="D218" s="30">
        <f>IFERROR(INDEX(TBSSPptos[Saldo],MATCH(TComparativa[[#This Row],[Cuenta]],TBSSPptos[Código],0),1),0)</f>
        <v>0</v>
      </c>
      <c r="E218" s="17">
        <f>TComparativa[[#This Row],[Presupuesto 2022]]-TComparativa[[#This Row],[REAL 2022]]</f>
        <v>0</v>
      </c>
      <c r="F218" s="18">
        <f>VALUE(LEFT(TComparativa[[#This Row],[Cuenta]],3))</f>
        <v>794</v>
      </c>
    </row>
    <row r="219" spans="1:6" x14ac:dyDescent="0.25">
      <c r="A219" s="13">
        <v>6230007</v>
      </c>
      <c r="B219" s="14" t="e">
        <f ca="1">IFERROR(INDEX(TBSSReal[Nombre],MATCH(TComparativa[[#This Row],[Cuenta]],TBSSReal[Código],0),1),NDEX(TBSSPptos[Nombre],MATCH(TComparativa[[#This Row],[Cuenta]],TBSSPptos[Código],0),1))</f>
        <v>#NAME?</v>
      </c>
      <c r="C219" s="30">
        <f>IFERROR(INDEX(TBSSReal[Saldo],MATCH(TComparativa[[#This Row],[Cuenta]],TBSSReal[Código],0),1),0)</f>
        <v>0</v>
      </c>
      <c r="D219" s="30">
        <f>IFERROR(INDEX(TBSSPptos[Saldo],MATCH(TComparativa[[#This Row],[Cuenta]],TBSSPptos[Código],0),1),0)</f>
        <v>0</v>
      </c>
      <c r="E219" s="17">
        <f>TComparativa[[#This Row],[Presupuesto 2022]]-TComparativa[[#This Row],[REAL 2022]]</f>
        <v>0</v>
      </c>
      <c r="F219" s="18">
        <f>VALUE(LEFT(TComparativa[[#This Row],[Cuenta]],3))</f>
        <v>623</v>
      </c>
    </row>
    <row r="220" spans="1:6" x14ac:dyDescent="0.25">
      <c r="A220" s="13">
        <v>6230009</v>
      </c>
      <c r="B220" s="14" t="e">
        <f ca="1">IFERROR(INDEX(TBSSReal[Nombre],MATCH(TComparativa[[#This Row],[Cuenta]],TBSSReal[Código],0),1),NDEX(TBSSPptos[Nombre],MATCH(TComparativa[[#This Row],[Cuenta]],TBSSPptos[Código],0),1))</f>
        <v>#NAME?</v>
      </c>
      <c r="C220" s="30">
        <f>IFERROR(INDEX(TBSSReal[Saldo],MATCH(TComparativa[[#This Row],[Cuenta]],TBSSReal[Código],0),1),0)</f>
        <v>0</v>
      </c>
      <c r="D220" s="30">
        <f>IFERROR(INDEX(TBSSPptos[Saldo],MATCH(TComparativa[[#This Row],[Cuenta]],TBSSPptos[Código],0),1),0)</f>
        <v>232.74</v>
      </c>
      <c r="E220" s="17">
        <f>TComparativa[[#This Row],[Presupuesto 2022]]-TComparativa[[#This Row],[REAL 2022]]</f>
        <v>232.74</v>
      </c>
      <c r="F220" s="18">
        <f>VALUE(LEFT(TComparativa[[#This Row],[Cuenta]],3))</f>
        <v>623</v>
      </c>
    </row>
    <row r="221" spans="1:6" x14ac:dyDescent="0.25">
      <c r="A221" s="13">
        <v>6240004</v>
      </c>
      <c r="B221" s="14" t="e">
        <f ca="1">IFERROR(INDEX(TBSSReal[Nombre],MATCH(TComparativa[[#This Row],[Cuenta]],TBSSReal[Código],0),1),NDEX(TBSSPptos[Nombre],MATCH(TComparativa[[#This Row],[Cuenta]],TBSSPptos[Código],0),1))</f>
        <v>#NAME?</v>
      </c>
      <c r="C221" s="30">
        <f>IFERROR(INDEX(TBSSReal[Saldo],MATCH(TComparativa[[#This Row],[Cuenta]],TBSSReal[Código],0),1),0)</f>
        <v>0</v>
      </c>
      <c r="D221" s="30">
        <f>IFERROR(INDEX(TBSSPptos[Saldo],MATCH(TComparativa[[#This Row],[Cuenta]],TBSSPptos[Código],0),1),0)</f>
        <v>0</v>
      </c>
      <c r="E221" s="17">
        <f>TComparativa[[#This Row],[Presupuesto 2022]]-TComparativa[[#This Row],[REAL 2022]]</f>
        <v>0</v>
      </c>
      <c r="F221" s="18">
        <f>VALUE(LEFT(TComparativa[[#This Row],[Cuenta]],3))</f>
        <v>624</v>
      </c>
    </row>
    <row r="222" spans="1:6" x14ac:dyDescent="0.25">
      <c r="A222" s="13">
        <v>6260002</v>
      </c>
      <c r="B222" s="14" t="e">
        <f ca="1">IFERROR(INDEX(TBSSReal[Nombre],MATCH(TComparativa[[#This Row],[Cuenta]],TBSSReal[Código],0),1),NDEX(TBSSPptos[Nombre],MATCH(TComparativa[[#This Row],[Cuenta]],TBSSPptos[Código],0),1))</f>
        <v>#NAME?</v>
      </c>
      <c r="C222" s="30">
        <f>IFERROR(INDEX(TBSSReal[Saldo],MATCH(TComparativa[[#This Row],[Cuenta]],TBSSReal[Código],0),1),0)</f>
        <v>0</v>
      </c>
      <c r="D222" s="30">
        <f>IFERROR(INDEX(TBSSPptos[Saldo],MATCH(TComparativa[[#This Row],[Cuenta]],TBSSPptos[Código],0),1),0)</f>
        <v>0</v>
      </c>
      <c r="E222" s="17">
        <f>TComparativa[[#This Row],[Presupuesto 2022]]-TComparativa[[#This Row],[REAL 2022]]</f>
        <v>0</v>
      </c>
      <c r="F222" s="18">
        <f>VALUE(LEFT(TComparativa[[#This Row],[Cuenta]],3))</f>
        <v>626</v>
      </c>
    </row>
    <row r="223" spans="1:6" x14ac:dyDescent="0.25">
      <c r="A223" s="13">
        <v>6270005</v>
      </c>
      <c r="B223" s="14" t="e">
        <f ca="1">IFERROR(INDEX(TBSSReal[Nombre],MATCH(TComparativa[[#This Row],[Cuenta]],TBSSReal[Código],0),1),NDEX(TBSSPptos[Nombre],MATCH(TComparativa[[#This Row],[Cuenta]],TBSSPptos[Código],0),1))</f>
        <v>#NAME?</v>
      </c>
      <c r="C223" s="30">
        <f>IFERROR(INDEX(TBSSReal[Saldo],MATCH(TComparativa[[#This Row],[Cuenta]],TBSSReal[Código],0),1),0)</f>
        <v>0</v>
      </c>
      <c r="D223" s="30">
        <f>IFERROR(INDEX(TBSSPptos[Saldo],MATCH(TComparativa[[#This Row],[Cuenta]],TBSSPptos[Código],0),1),0)</f>
        <v>0</v>
      </c>
      <c r="E223" s="17">
        <f>TComparativa[[#This Row],[Presupuesto 2022]]-TComparativa[[#This Row],[REAL 2022]]</f>
        <v>0</v>
      </c>
      <c r="F223" s="18">
        <f>VALUE(LEFT(TComparativa[[#This Row],[Cuenta]],3))</f>
        <v>627</v>
      </c>
    </row>
    <row r="224" spans="1:6" x14ac:dyDescent="0.25">
      <c r="A224" s="13">
        <v>6270022</v>
      </c>
      <c r="B224" s="14" t="e">
        <f ca="1">IFERROR(INDEX(TBSSReal[Nombre],MATCH(TComparativa[[#This Row],[Cuenta]],TBSSReal[Código],0),1),NDEX(TBSSPptos[Nombre],MATCH(TComparativa[[#This Row],[Cuenta]],TBSSPptos[Código],0),1))</f>
        <v>#NAME?</v>
      </c>
      <c r="C224" s="30">
        <f>IFERROR(INDEX(TBSSReal[Saldo],MATCH(TComparativa[[#This Row],[Cuenta]],TBSSReal[Código],0),1),0)</f>
        <v>0</v>
      </c>
      <c r="D224" s="30">
        <f>IFERROR(INDEX(TBSSPptos[Saldo],MATCH(TComparativa[[#This Row],[Cuenta]],TBSSPptos[Código],0),1),0)</f>
        <v>0</v>
      </c>
      <c r="E224" s="17">
        <f>TComparativa[[#This Row],[Presupuesto 2022]]-TComparativa[[#This Row],[REAL 2022]]</f>
        <v>0</v>
      </c>
      <c r="F224" s="18">
        <f>VALUE(LEFT(TComparativa[[#This Row],[Cuenta]],3))</f>
        <v>627</v>
      </c>
    </row>
    <row r="225" spans="1:6" x14ac:dyDescent="0.25">
      <c r="A225" s="13">
        <v>6270024</v>
      </c>
      <c r="B225" s="14" t="e">
        <f ca="1">IFERROR(INDEX(TBSSReal[Nombre],MATCH(TComparativa[[#This Row],[Cuenta]],TBSSReal[Código],0),1),NDEX(TBSSPptos[Nombre],MATCH(TComparativa[[#This Row],[Cuenta]],TBSSPptos[Código],0),1))</f>
        <v>#NAME?</v>
      </c>
      <c r="C225" s="30">
        <f>IFERROR(INDEX(TBSSReal[Saldo],MATCH(TComparativa[[#This Row],[Cuenta]],TBSSReal[Código],0),1),0)</f>
        <v>0</v>
      </c>
      <c r="D225" s="30">
        <f>IFERROR(INDEX(TBSSPptos[Saldo],MATCH(TComparativa[[#This Row],[Cuenta]],TBSSPptos[Código],0),1),0)</f>
        <v>250</v>
      </c>
      <c r="E225" s="17">
        <f>TComparativa[[#This Row],[Presupuesto 2022]]-TComparativa[[#This Row],[REAL 2022]]</f>
        <v>250</v>
      </c>
      <c r="F225" s="18">
        <f>VALUE(LEFT(TComparativa[[#This Row],[Cuenta]],3))</f>
        <v>627</v>
      </c>
    </row>
    <row r="226" spans="1:6" x14ac:dyDescent="0.25">
      <c r="A226" s="13">
        <v>6290010</v>
      </c>
      <c r="B226" s="14" t="e">
        <f ca="1">IFERROR(INDEX(TBSSReal[Nombre],MATCH(TComparativa[[#This Row],[Cuenta]],TBSSReal[Código],0),1),NDEX(TBSSPptos[Nombre],MATCH(TComparativa[[#This Row],[Cuenta]],TBSSPptos[Código],0),1))</f>
        <v>#NAME?</v>
      </c>
      <c r="C226" s="30">
        <f>IFERROR(INDEX(TBSSReal[Saldo],MATCH(TComparativa[[#This Row],[Cuenta]],TBSSReal[Código],0),1),0)</f>
        <v>0</v>
      </c>
      <c r="D226" s="30">
        <f>IFERROR(INDEX(TBSSPptos[Saldo],MATCH(TComparativa[[#This Row],[Cuenta]],TBSSPptos[Código],0),1),0)</f>
        <v>0</v>
      </c>
      <c r="E226" s="17">
        <f>TComparativa[[#This Row],[Presupuesto 2022]]-TComparativa[[#This Row],[REAL 2022]]</f>
        <v>0</v>
      </c>
      <c r="F226" s="18">
        <f>VALUE(LEFT(TComparativa[[#This Row],[Cuenta]],3))</f>
        <v>629</v>
      </c>
    </row>
    <row r="227" spans="1:6" x14ac:dyDescent="0.25">
      <c r="A227" s="13">
        <v>6290026</v>
      </c>
      <c r="B227" s="14" t="e">
        <f ca="1">IFERROR(INDEX(TBSSReal[Nombre],MATCH(TComparativa[[#This Row],[Cuenta]],TBSSReal[Código],0),1),NDEX(TBSSPptos[Nombre],MATCH(TComparativa[[#This Row],[Cuenta]],TBSSPptos[Código],0),1))</f>
        <v>#NAME?</v>
      </c>
      <c r="C227" s="30">
        <f>IFERROR(INDEX(TBSSReal[Saldo],MATCH(TComparativa[[#This Row],[Cuenta]],TBSSReal[Código],0),1),0)</f>
        <v>0</v>
      </c>
      <c r="D227" s="30">
        <f>IFERROR(INDEX(TBSSPptos[Saldo],MATCH(TComparativa[[#This Row],[Cuenta]],TBSSPptos[Código],0),1),0)</f>
        <v>0</v>
      </c>
      <c r="E227" s="17">
        <f>TComparativa[[#This Row],[Presupuesto 2022]]-TComparativa[[#This Row],[REAL 2022]]</f>
        <v>0</v>
      </c>
      <c r="F227" s="18">
        <f>VALUE(LEFT(TComparativa[[#This Row],[Cuenta]],3))</f>
        <v>629</v>
      </c>
    </row>
    <row r="228" spans="1:6" x14ac:dyDescent="0.25">
      <c r="A228" s="13">
        <v>6290038</v>
      </c>
      <c r="B228" s="14" t="e">
        <f ca="1">IFERROR(INDEX(TBSSReal[Nombre],MATCH(TComparativa[[#This Row],[Cuenta]],TBSSReal[Código],0),1),NDEX(TBSSPptos[Nombre],MATCH(TComparativa[[#This Row],[Cuenta]],TBSSPptos[Código],0),1))</f>
        <v>#NAME?</v>
      </c>
      <c r="C228" s="30">
        <f>IFERROR(INDEX(TBSSReal[Saldo],MATCH(TComparativa[[#This Row],[Cuenta]],TBSSReal[Código],0),1),0)</f>
        <v>0</v>
      </c>
      <c r="D228" s="30">
        <f>IFERROR(INDEX(TBSSPptos[Saldo],MATCH(TComparativa[[#This Row],[Cuenta]],TBSSPptos[Código],0),1),0)</f>
        <v>0</v>
      </c>
      <c r="E228" s="17">
        <f>TComparativa[[#This Row],[Presupuesto 2022]]-TComparativa[[#This Row],[REAL 2022]]</f>
        <v>0</v>
      </c>
      <c r="F228" s="18">
        <f>VALUE(LEFT(TComparativa[[#This Row],[Cuenta]],3))</f>
        <v>629</v>
      </c>
    </row>
    <row r="229" spans="1:6" x14ac:dyDescent="0.25">
      <c r="A229" s="13">
        <v>6310003</v>
      </c>
      <c r="B229" s="14" t="e">
        <f ca="1">IFERROR(INDEX(TBSSReal[Nombre],MATCH(TComparativa[[#This Row],[Cuenta]],TBSSReal[Código],0),1),NDEX(TBSSPptos[Nombre],MATCH(TComparativa[[#This Row],[Cuenta]],TBSSPptos[Código],0),1))</f>
        <v>#NAME?</v>
      </c>
      <c r="C229" s="30">
        <f>IFERROR(INDEX(TBSSReal[Saldo],MATCH(TComparativa[[#This Row],[Cuenta]],TBSSReal[Código],0),1),0)</f>
        <v>0</v>
      </c>
      <c r="D229" s="30">
        <f>IFERROR(INDEX(TBSSPptos[Saldo],MATCH(TComparativa[[#This Row],[Cuenta]],TBSSPptos[Código],0),1),0)</f>
        <v>0</v>
      </c>
      <c r="E229" s="17">
        <f>TComparativa[[#This Row],[Presupuesto 2022]]-TComparativa[[#This Row],[REAL 2022]]</f>
        <v>0</v>
      </c>
      <c r="F229" s="18">
        <f>VALUE(LEFT(TComparativa[[#This Row],[Cuenta]],3))</f>
        <v>631</v>
      </c>
    </row>
    <row r="230" spans="1:6" x14ac:dyDescent="0.25">
      <c r="A230" s="13">
        <v>6620001</v>
      </c>
      <c r="B230" s="14" t="e">
        <f ca="1">IFERROR(INDEX(TBSSReal[Nombre],MATCH(TComparativa[[#This Row],[Cuenta]],TBSSReal[Código],0),1),NDEX(TBSSPptos[Nombre],MATCH(TComparativa[[#This Row],[Cuenta]],TBSSPptos[Código],0),1))</f>
        <v>#NAME?</v>
      </c>
      <c r="C230" s="30">
        <f>IFERROR(INDEX(TBSSReal[Saldo],MATCH(TComparativa[[#This Row],[Cuenta]],TBSSReal[Código],0),1),0)</f>
        <v>0</v>
      </c>
      <c r="D230" s="30">
        <f>IFERROR(INDEX(TBSSPptos[Saldo],MATCH(TComparativa[[#This Row],[Cuenta]],TBSSPptos[Código],0),1),0)</f>
        <v>0</v>
      </c>
      <c r="E230" s="17">
        <f>TComparativa[[#This Row],[Presupuesto 2022]]-TComparativa[[#This Row],[REAL 2022]]</f>
        <v>0</v>
      </c>
      <c r="F230" s="18">
        <f>VALUE(LEFT(TComparativa[[#This Row],[Cuenta]],3))</f>
        <v>662</v>
      </c>
    </row>
    <row r="231" spans="1:6" x14ac:dyDescent="0.25">
      <c r="A231" s="13">
        <v>6690003</v>
      </c>
      <c r="B231" s="14" t="e">
        <f ca="1">IFERROR(INDEX(TBSSReal[Nombre],MATCH(TComparativa[[#This Row],[Cuenta]],TBSSReal[Código],0),1),NDEX(TBSSPptos[Nombre],MATCH(TComparativa[[#This Row],[Cuenta]],TBSSPptos[Código],0),1))</f>
        <v>#NAME?</v>
      </c>
      <c r="C231" s="30">
        <f>IFERROR(INDEX(TBSSReal[Saldo],MATCH(TComparativa[[#This Row],[Cuenta]],TBSSReal[Código],0),1),0)</f>
        <v>0</v>
      </c>
      <c r="D231" s="30">
        <f>IFERROR(INDEX(TBSSPptos[Saldo],MATCH(TComparativa[[#This Row],[Cuenta]],TBSSPptos[Código],0),1),0)</f>
        <v>47.57</v>
      </c>
      <c r="E231" s="17">
        <f>TComparativa[[#This Row],[Presupuesto 2022]]-TComparativa[[#This Row],[REAL 2022]]</f>
        <v>47.57</v>
      </c>
      <c r="F231" s="18">
        <f>VALUE(LEFT(TComparativa[[#This Row],[Cuenta]],3))</f>
        <v>669</v>
      </c>
    </row>
    <row r="232" spans="1:6" x14ac:dyDescent="0.25">
      <c r="A232" s="13">
        <v>6800001</v>
      </c>
      <c r="B232" s="14" t="e">
        <f ca="1">IFERROR(INDEX(TBSSReal[Nombre],MATCH(TComparativa[[#This Row],[Cuenta]],TBSSReal[Código],0),1),NDEX(TBSSPptos[Nombre],MATCH(TComparativa[[#This Row],[Cuenta]],TBSSPptos[Código],0),1))</f>
        <v>#NAME?</v>
      </c>
      <c r="C232" s="30">
        <f>IFERROR(INDEX(TBSSReal[Saldo],MATCH(TComparativa[[#This Row],[Cuenta]],TBSSReal[Código],0),1),0)</f>
        <v>0</v>
      </c>
      <c r="D232" s="30">
        <f>IFERROR(INDEX(TBSSPptos[Saldo],MATCH(TComparativa[[#This Row],[Cuenta]],TBSSPptos[Código],0),1),0)</f>
        <v>14120.55</v>
      </c>
      <c r="E232" s="17">
        <f>TComparativa[[#This Row],[Presupuesto 2022]]-TComparativa[[#This Row],[REAL 2022]]</f>
        <v>14120.55</v>
      </c>
      <c r="F232" s="18">
        <f>VALUE(LEFT(TComparativa[[#This Row],[Cuenta]],3))</f>
        <v>680</v>
      </c>
    </row>
    <row r="233" spans="1:6" x14ac:dyDescent="0.25">
      <c r="A233" s="13">
        <v>6801001</v>
      </c>
      <c r="B233" s="14" t="e">
        <f ca="1">IFERROR(INDEX(TBSSReal[Nombre],MATCH(TComparativa[[#This Row],[Cuenta]],TBSSReal[Código],0),1),NDEX(TBSSPptos[Nombre],MATCH(TComparativa[[#This Row],[Cuenta]],TBSSPptos[Código],0),1))</f>
        <v>#NAME?</v>
      </c>
      <c r="C233" s="30">
        <f>IFERROR(INDEX(TBSSReal[Saldo],MATCH(TComparativa[[#This Row],[Cuenta]],TBSSReal[Código],0),1),0)</f>
        <v>0</v>
      </c>
      <c r="D233" s="30">
        <f>IFERROR(INDEX(TBSSPptos[Saldo],MATCH(TComparativa[[#This Row],[Cuenta]],TBSSPptos[Código],0),1),0)</f>
        <v>5952.55</v>
      </c>
      <c r="E233" s="17">
        <f>TComparativa[[#This Row],[Presupuesto 2022]]-TComparativa[[#This Row],[REAL 2022]]</f>
        <v>5952.55</v>
      </c>
      <c r="F233" s="18">
        <f>VALUE(LEFT(TComparativa[[#This Row],[Cuenta]],3))</f>
        <v>680</v>
      </c>
    </row>
    <row r="234" spans="1:6" x14ac:dyDescent="0.25">
      <c r="A234" s="13">
        <v>6806001</v>
      </c>
      <c r="B234" s="14" t="e">
        <f ca="1">IFERROR(INDEX(TBSSReal[Nombre],MATCH(TComparativa[[#This Row],[Cuenta]],TBSSReal[Código],0),1),NDEX(TBSSPptos[Nombre],MATCH(TComparativa[[#This Row],[Cuenta]],TBSSPptos[Código],0),1))</f>
        <v>#NAME?</v>
      </c>
      <c r="C234" s="30">
        <f>IFERROR(INDEX(TBSSReal[Saldo],MATCH(TComparativa[[#This Row],[Cuenta]],TBSSReal[Código],0),1),0)</f>
        <v>0</v>
      </c>
      <c r="D234" s="30">
        <f>IFERROR(INDEX(TBSSPptos[Saldo],MATCH(TComparativa[[#This Row],[Cuenta]],TBSSPptos[Código],0),1),0)</f>
        <v>7097.1</v>
      </c>
      <c r="E234" s="17">
        <f>TComparativa[[#This Row],[Presupuesto 2022]]-TComparativa[[#This Row],[REAL 2022]]</f>
        <v>7097.1</v>
      </c>
      <c r="F234" s="18">
        <f>VALUE(LEFT(TComparativa[[#This Row],[Cuenta]],3))</f>
        <v>680</v>
      </c>
    </row>
    <row r="235" spans="1:6" x14ac:dyDescent="0.25">
      <c r="A235" s="13">
        <v>6808001</v>
      </c>
      <c r="B235" s="14" t="e">
        <f ca="1">IFERROR(INDEX(TBSSReal[Nombre],MATCH(TComparativa[[#This Row],[Cuenta]],TBSSReal[Código],0),1),NDEX(TBSSPptos[Nombre],MATCH(TComparativa[[#This Row],[Cuenta]],TBSSPptos[Código],0),1))</f>
        <v>#NAME?</v>
      </c>
      <c r="C235" s="30">
        <f>IFERROR(INDEX(TBSSReal[Saldo],MATCH(TComparativa[[#This Row],[Cuenta]],TBSSReal[Código],0),1),0)</f>
        <v>0</v>
      </c>
      <c r="D235" s="30">
        <f>IFERROR(INDEX(TBSSPptos[Saldo],MATCH(TComparativa[[#This Row],[Cuenta]],TBSSPptos[Código],0),1),0)</f>
        <v>393.93</v>
      </c>
      <c r="E235" s="17">
        <f>TComparativa[[#This Row],[Presupuesto 2022]]-TComparativa[[#This Row],[REAL 2022]]</f>
        <v>393.93</v>
      </c>
      <c r="F235" s="18">
        <f>VALUE(LEFT(TComparativa[[#This Row],[Cuenta]],3))</f>
        <v>680</v>
      </c>
    </row>
    <row r="236" spans="1:6" x14ac:dyDescent="0.25">
      <c r="A236" s="13">
        <v>6811000</v>
      </c>
      <c r="B236" s="14" t="e">
        <f ca="1">IFERROR(INDEX(TBSSReal[Nombre],MATCH(TComparativa[[#This Row],[Cuenta]],TBSSReal[Código],0),1),NDEX(TBSSPptos[Nombre],MATCH(TComparativa[[#This Row],[Cuenta]],TBSSPptos[Código],0),1))</f>
        <v>#NAME?</v>
      </c>
      <c r="C236" s="30">
        <f>IFERROR(INDEX(TBSSReal[Saldo],MATCH(TComparativa[[#This Row],[Cuenta]],TBSSReal[Código],0),1),0)</f>
        <v>0</v>
      </c>
      <c r="D236" s="30">
        <f>IFERROR(INDEX(TBSSPptos[Saldo],MATCH(TComparativa[[#This Row],[Cuenta]],TBSSPptos[Código],0),1),0)</f>
        <v>174867.88000000003</v>
      </c>
      <c r="E236" s="17">
        <f>TComparativa[[#This Row],[Presupuesto 2022]]-TComparativa[[#This Row],[REAL 2022]]</f>
        <v>174867.88000000003</v>
      </c>
      <c r="F236" s="18">
        <f>VALUE(LEFT(TComparativa[[#This Row],[Cuenta]],3))</f>
        <v>681</v>
      </c>
    </row>
    <row r="237" spans="1:6" x14ac:dyDescent="0.25">
      <c r="A237" s="13">
        <v>6811001</v>
      </c>
      <c r="B237" s="14" t="e">
        <f ca="1">IFERROR(INDEX(TBSSReal[Nombre],MATCH(TComparativa[[#This Row],[Cuenta]],TBSSReal[Código],0),1),NDEX(TBSSPptos[Nombre],MATCH(TComparativa[[#This Row],[Cuenta]],TBSSPptos[Código],0),1))</f>
        <v>#NAME?</v>
      </c>
      <c r="C237" s="30">
        <f>IFERROR(INDEX(TBSSReal[Saldo],MATCH(TComparativa[[#This Row],[Cuenta]],TBSSReal[Código],0),1),0)</f>
        <v>0</v>
      </c>
      <c r="D237" s="30">
        <f>IFERROR(INDEX(TBSSPptos[Saldo],MATCH(TComparativa[[#This Row],[Cuenta]],TBSSPptos[Código],0),1),0)</f>
        <v>10572.24</v>
      </c>
      <c r="E237" s="17">
        <f>TComparativa[[#This Row],[Presupuesto 2022]]-TComparativa[[#This Row],[REAL 2022]]</f>
        <v>10572.24</v>
      </c>
      <c r="F237" s="18">
        <f>VALUE(LEFT(TComparativa[[#This Row],[Cuenta]],3))</f>
        <v>681</v>
      </c>
    </row>
    <row r="238" spans="1:6" x14ac:dyDescent="0.25">
      <c r="A238" s="13">
        <v>6813000</v>
      </c>
      <c r="B238" s="14" t="e">
        <f ca="1">IFERROR(INDEX(TBSSReal[Nombre],MATCH(TComparativa[[#This Row],[Cuenta]],TBSSReal[Código],0),1),NDEX(TBSSPptos[Nombre],MATCH(TComparativa[[#This Row],[Cuenta]],TBSSPptos[Código],0),1))</f>
        <v>#NAME?</v>
      </c>
      <c r="C238" s="30">
        <f>IFERROR(INDEX(TBSSReal[Saldo],MATCH(TComparativa[[#This Row],[Cuenta]],TBSSReal[Código],0),1),0)</f>
        <v>0</v>
      </c>
      <c r="D238" s="30">
        <f>IFERROR(INDEX(TBSSPptos[Saldo],MATCH(TComparativa[[#This Row],[Cuenta]],TBSSPptos[Código],0),1),0)</f>
        <v>16353.39</v>
      </c>
      <c r="E238" s="17">
        <f>TComparativa[[#This Row],[Presupuesto 2022]]-TComparativa[[#This Row],[REAL 2022]]</f>
        <v>16353.39</v>
      </c>
      <c r="F238" s="18">
        <f>VALUE(LEFT(TComparativa[[#This Row],[Cuenta]],3))</f>
        <v>681</v>
      </c>
    </row>
    <row r="239" spans="1:6" x14ac:dyDescent="0.25">
      <c r="A239" s="13">
        <v>6813001</v>
      </c>
      <c r="B239" s="14" t="e">
        <f ca="1">IFERROR(INDEX(TBSSReal[Nombre],MATCH(TComparativa[[#This Row],[Cuenta]],TBSSReal[Código],0),1),NDEX(TBSSPptos[Nombre],MATCH(TComparativa[[#This Row],[Cuenta]],TBSSPptos[Código],0),1))</f>
        <v>#NAME?</v>
      </c>
      <c r="C239" s="30">
        <f>IFERROR(INDEX(TBSSReal[Saldo],MATCH(TComparativa[[#This Row],[Cuenta]],TBSSReal[Código],0),1),0)</f>
        <v>0</v>
      </c>
      <c r="D239" s="30">
        <f>IFERROR(INDEX(TBSSPptos[Saldo],MATCH(TComparativa[[#This Row],[Cuenta]],TBSSPptos[Código],0),1),0)</f>
        <v>16113.39</v>
      </c>
      <c r="E239" s="17">
        <f>TComparativa[[#This Row],[Presupuesto 2022]]-TComparativa[[#This Row],[REAL 2022]]</f>
        <v>16113.39</v>
      </c>
      <c r="F239" s="18">
        <f>VALUE(LEFT(TComparativa[[#This Row],[Cuenta]],3))</f>
        <v>681</v>
      </c>
    </row>
    <row r="240" spans="1:6" x14ac:dyDescent="0.25">
      <c r="A240" s="13">
        <v>6813002</v>
      </c>
      <c r="B240" s="14" t="e">
        <f ca="1">IFERROR(INDEX(TBSSReal[Nombre],MATCH(TComparativa[[#This Row],[Cuenta]],TBSSReal[Código],0),1),NDEX(TBSSPptos[Nombre],MATCH(TComparativa[[#This Row],[Cuenta]],TBSSPptos[Código],0),1))</f>
        <v>#NAME?</v>
      </c>
      <c r="C240" s="30">
        <f>IFERROR(INDEX(TBSSReal[Saldo],MATCH(TComparativa[[#This Row],[Cuenta]],TBSSReal[Código],0),1),0)</f>
        <v>0</v>
      </c>
      <c r="D240" s="30">
        <f>IFERROR(INDEX(TBSSPptos[Saldo],MATCH(TComparativa[[#This Row],[Cuenta]],TBSSPptos[Código],0),1),0)</f>
        <v>39361.74</v>
      </c>
      <c r="E240" s="17">
        <f>TComparativa[[#This Row],[Presupuesto 2022]]-TComparativa[[#This Row],[REAL 2022]]</f>
        <v>39361.74</v>
      </c>
      <c r="F240" s="18">
        <f>VALUE(LEFT(TComparativa[[#This Row],[Cuenta]],3))</f>
        <v>681</v>
      </c>
    </row>
    <row r="241" spans="1:6" x14ac:dyDescent="0.25">
      <c r="A241" s="13">
        <v>6813003</v>
      </c>
      <c r="B241" s="14" t="e">
        <f ca="1">IFERROR(INDEX(TBSSReal[Nombre],MATCH(TComparativa[[#This Row],[Cuenta]],TBSSReal[Código],0),1),NDEX(TBSSPptos[Nombre],MATCH(TComparativa[[#This Row],[Cuenta]],TBSSPptos[Código],0),1))</f>
        <v>#NAME?</v>
      </c>
      <c r="C241" s="30">
        <f>IFERROR(INDEX(TBSSReal[Saldo],MATCH(TComparativa[[#This Row],[Cuenta]],TBSSReal[Código],0),1),0)</f>
        <v>0</v>
      </c>
      <c r="D241" s="30">
        <f>IFERROR(INDEX(TBSSPptos[Saldo],MATCH(TComparativa[[#This Row],[Cuenta]],TBSSPptos[Código],0),1),0)</f>
        <v>537.02</v>
      </c>
      <c r="E241" s="17">
        <f>TComparativa[[#This Row],[Presupuesto 2022]]-TComparativa[[#This Row],[REAL 2022]]</f>
        <v>537.02</v>
      </c>
      <c r="F241" s="18">
        <f>VALUE(LEFT(TComparativa[[#This Row],[Cuenta]],3))</f>
        <v>681</v>
      </c>
    </row>
    <row r="242" spans="1:6" x14ac:dyDescent="0.25">
      <c r="A242" s="13">
        <v>6813004</v>
      </c>
      <c r="B242" s="14" t="e">
        <f ca="1">IFERROR(INDEX(TBSSReal[Nombre],MATCH(TComparativa[[#This Row],[Cuenta]],TBSSReal[Código],0),1),NDEX(TBSSPptos[Nombre],MATCH(TComparativa[[#This Row],[Cuenta]],TBSSPptos[Código],0),1))</f>
        <v>#NAME?</v>
      </c>
      <c r="C242" s="30">
        <f>IFERROR(INDEX(TBSSReal[Saldo],MATCH(TComparativa[[#This Row],[Cuenta]],TBSSReal[Código],0),1),0)</f>
        <v>0</v>
      </c>
      <c r="D242" s="30">
        <f>IFERROR(INDEX(TBSSPptos[Saldo],MATCH(TComparativa[[#This Row],[Cuenta]],TBSSPptos[Código],0),1),0)</f>
        <v>128.97999999999999</v>
      </c>
      <c r="E242" s="17">
        <f>TComparativa[[#This Row],[Presupuesto 2022]]-TComparativa[[#This Row],[REAL 2022]]</f>
        <v>128.97999999999999</v>
      </c>
      <c r="F242" s="18">
        <f>VALUE(LEFT(TComparativa[[#This Row],[Cuenta]],3))</f>
        <v>681</v>
      </c>
    </row>
    <row r="243" spans="1:6" x14ac:dyDescent="0.25">
      <c r="A243" s="13">
        <v>6813005</v>
      </c>
      <c r="B243" s="14" t="e">
        <f ca="1">IFERROR(INDEX(TBSSReal[Nombre],MATCH(TComparativa[[#This Row],[Cuenta]],TBSSReal[Código],0),1),NDEX(TBSSPptos[Nombre],MATCH(TComparativa[[#This Row],[Cuenta]],TBSSPptos[Código],0),1))</f>
        <v>#NAME?</v>
      </c>
      <c r="C243" s="30">
        <f>IFERROR(INDEX(TBSSReal[Saldo],MATCH(TComparativa[[#This Row],[Cuenta]],TBSSReal[Código],0),1),0)</f>
        <v>0</v>
      </c>
      <c r="D243" s="30">
        <f>IFERROR(INDEX(TBSSPptos[Saldo],MATCH(TComparativa[[#This Row],[Cuenta]],TBSSPptos[Código],0),1),0)</f>
        <v>0.43</v>
      </c>
      <c r="E243" s="17">
        <f>TComparativa[[#This Row],[Presupuesto 2022]]-TComparativa[[#This Row],[REAL 2022]]</f>
        <v>0.43</v>
      </c>
      <c r="F243" s="18">
        <f>VALUE(LEFT(TComparativa[[#This Row],[Cuenta]],3))</f>
        <v>681</v>
      </c>
    </row>
    <row r="244" spans="1:6" x14ac:dyDescent="0.25">
      <c r="A244" s="13">
        <v>6813007</v>
      </c>
      <c r="B244" s="14" t="e">
        <f ca="1">IFERROR(INDEX(TBSSReal[Nombre],MATCH(TComparativa[[#This Row],[Cuenta]],TBSSReal[Código],0),1),NDEX(TBSSPptos[Nombre],MATCH(TComparativa[[#This Row],[Cuenta]],TBSSPptos[Código],0),1))</f>
        <v>#NAME?</v>
      </c>
      <c r="C244" s="30">
        <f>IFERROR(INDEX(TBSSReal[Saldo],MATCH(TComparativa[[#This Row],[Cuenta]],TBSSReal[Código],0),1),0)</f>
        <v>0</v>
      </c>
      <c r="D244" s="30">
        <f>IFERROR(INDEX(TBSSPptos[Saldo],MATCH(TComparativa[[#This Row],[Cuenta]],TBSSPptos[Código],0),1),0)</f>
        <v>61071.37</v>
      </c>
      <c r="E244" s="17">
        <f>TComparativa[[#This Row],[Presupuesto 2022]]-TComparativa[[#This Row],[REAL 2022]]</f>
        <v>61071.37</v>
      </c>
      <c r="F244" s="18">
        <f>VALUE(LEFT(TComparativa[[#This Row],[Cuenta]],3))</f>
        <v>681</v>
      </c>
    </row>
    <row r="245" spans="1:6" x14ac:dyDescent="0.25">
      <c r="A245" s="13">
        <v>6813009</v>
      </c>
      <c r="B245" s="14" t="e">
        <f ca="1">IFERROR(INDEX(TBSSReal[Nombre],MATCH(TComparativa[[#This Row],[Cuenta]],TBSSReal[Código],0),1),NDEX(TBSSPptos[Nombre],MATCH(TComparativa[[#This Row],[Cuenta]],TBSSPptos[Código],0),1))</f>
        <v>#NAME?</v>
      </c>
      <c r="C245" s="30">
        <f>IFERROR(INDEX(TBSSReal[Saldo],MATCH(TComparativa[[#This Row],[Cuenta]],TBSSReal[Código],0),1),0)</f>
        <v>0</v>
      </c>
      <c r="D245" s="30">
        <f>IFERROR(INDEX(TBSSPptos[Saldo],MATCH(TComparativa[[#This Row],[Cuenta]],TBSSPptos[Código],0),1),0)</f>
        <v>48105.78</v>
      </c>
      <c r="E245" s="17">
        <f>TComparativa[[#This Row],[Presupuesto 2022]]-TComparativa[[#This Row],[REAL 2022]]</f>
        <v>48105.78</v>
      </c>
      <c r="F245" s="18">
        <f>VALUE(LEFT(TComparativa[[#This Row],[Cuenta]],3))</f>
        <v>681</v>
      </c>
    </row>
    <row r="246" spans="1:6" x14ac:dyDescent="0.25">
      <c r="A246" s="13">
        <v>6815000</v>
      </c>
      <c r="B246" s="14" t="e">
        <f ca="1">IFERROR(INDEX(TBSSReal[Nombre],MATCH(TComparativa[[#This Row],[Cuenta]],TBSSReal[Código],0),1),NDEX(TBSSPptos[Nombre],MATCH(TComparativa[[#This Row],[Cuenta]],TBSSPptos[Código],0),1))</f>
        <v>#NAME?</v>
      </c>
      <c r="C246" s="30">
        <f>IFERROR(INDEX(TBSSReal[Saldo],MATCH(TComparativa[[#This Row],[Cuenta]],TBSSReal[Código],0),1),0)</f>
        <v>0</v>
      </c>
      <c r="D246" s="30">
        <f>IFERROR(INDEX(TBSSPptos[Saldo],MATCH(TComparativa[[#This Row],[Cuenta]],TBSSPptos[Código],0),1),0)</f>
        <v>7824.31</v>
      </c>
      <c r="E246" s="17">
        <f>TComparativa[[#This Row],[Presupuesto 2022]]-TComparativa[[#This Row],[REAL 2022]]</f>
        <v>7824.31</v>
      </c>
      <c r="F246" s="18">
        <f>VALUE(LEFT(TComparativa[[#This Row],[Cuenta]],3))</f>
        <v>681</v>
      </c>
    </row>
    <row r="247" spans="1:6" x14ac:dyDescent="0.25">
      <c r="A247" s="13">
        <v>6815001</v>
      </c>
      <c r="B247" s="14" t="e">
        <f ca="1">IFERROR(INDEX(TBSSReal[Nombre],MATCH(TComparativa[[#This Row],[Cuenta]],TBSSReal[Código],0),1),NDEX(TBSSPptos[Nombre],MATCH(TComparativa[[#This Row],[Cuenta]],TBSSPptos[Código],0),1))</f>
        <v>#NAME?</v>
      </c>
      <c r="C247" s="30">
        <f>IFERROR(INDEX(TBSSReal[Saldo],MATCH(TComparativa[[#This Row],[Cuenta]],TBSSReal[Código],0),1),0)</f>
        <v>0</v>
      </c>
      <c r="D247" s="30">
        <f>IFERROR(INDEX(TBSSPptos[Saldo],MATCH(TComparativa[[#This Row],[Cuenta]],TBSSPptos[Código],0),1),0)</f>
        <v>23866.78</v>
      </c>
      <c r="E247" s="17">
        <f>TComparativa[[#This Row],[Presupuesto 2022]]-TComparativa[[#This Row],[REAL 2022]]</f>
        <v>23866.78</v>
      </c>
      <c r="F247" s="18">
        <f>VALUE(LEFT(TComparativa[[#This Row],[Cuenta]],3))</f>
        <v>681</v>
      </c>
    </row>
    <row r="248" spans="1:6" x14ac:dyDescent="0.25">
      <c r="A248" s="13">
        <v>6815100</v>
      </c>
      <c r="B248" s="14" t="e">
        <f ca="1">IFERROR(INDEX(TBSSReal[Nombre],MATCH(TComparativa[[#This Row],[Cuenta]],TBSSReal[Código],0),1),NDEX(TBSSPptos[Nombre],MATCH(TComparativa[[#This Row],[Cuenta]],TBSSPptos[Código],0),1))</f>
        <v>#NAME?</v>
      </c>
      <c r="C248" s="30">
        <f>IFERROR(INDEX(TBSSReal[Saldo],MATCH(TComparativa[[#This Row],[Cuenta]],TBSSReal[Código],0),1),0)</f>
        <v>0</v>
      </c>
      <c r="D248" s="30">
        <f>IFERROR(INDEX(TBSSPptos[Saldo],MATCH(TComparativa[[#This Row],[Cuenta]],TBSSPptos[Código],0),1),0)</f>
        <v>5670.55</v>
      </c>
      <c r="E248" s="17">
        <f>TComparativa[[#This Row],[Presupuesto 2022]]-TComparativa[[#This Row],[REAL 2022]]</f>
        <v>5670.55</v>
      </c>
      <c r="F248" s="18">
        <f>VALUE(LEFT(TComparativa[[#This Row],[Cuenta]],3))</f>
        <v>681</v>
      </c>
    </row>
    <row r="249" spans="1:6" x14ac:dyDescent="0.25">
      <c r="A249" s="13">
        <v>6815101</v>
      </c>
      <c r="B249" s="14" t="e">
        <f ca="1">IFERROR(INDEX(TBSSReal[Nombre],MATCH(TComparativa[[#This Row],[Cuenta]],TBSSReal[Código],0),1),NDEX(TBSSPptos[Nombre],MATCH(TComparativa[[#This Row],[Cuenta]],TBSSPptos[Código],0),1))</f>
        <v>#NAME?</v>
      </c>
      <c r="C249" s="30">
        <f>IFERROR(INDEX(TBSSReal[Saldo],MATCH(TComparativa[[#This Row],[Cuenta]],TBSSReal[Código],0),1),0)</f>
        <v>0</v>
      </c>
      <c r="D249" s="30">
        <f>IFERROR(INDEX(TBSSPptos[Saldo],MATCH(TComparativa[[#This Row],[Cuenta]],TBSSPptos[Código],0),1),0)</f>
        <v>82.4</v>
      </c>
      <c r="E249" s="17">
        <f>TComparativa[[#This Row],[Presupuesto 2022]]-TComparativa[[#This Row],[REAL 2022]]</f>
        <v>82.4</v>
      </c>
      <c r="F249" s="18">
        <f>VALUE(LEFT(TComparativa[[#This Row],[Cuenta]],3))</f>
        <v>681</v>
      </c>
    </row>
    <row r="250" spans="1:6" x14ac:dyDescent="0.25">
      <c r="A250" s="13">
        <v>6816000</v>
      </c>
      <c r="B250" s="14" t="e">
        <f ca="1">IFERROR(INDEX(TBSSReal[Nombre],MATCH(TComparativa[[#This Row],[Cuenta]],TBSSReal[Código],0),1),NDEX(TBSSPptos[Nombre],MATCH(TComparativa[[#This Row],[Cuenta]],TBSSPptos[Código],0),1))</f>
        <v>#NAME?</v>
      </c>
      <c r="C250" s="30">
        <f>IFERROR(INDEX(TBSSReal[Saldo],MATCH(TComparativa[[#This Row],[Cuenta]],TBSSReal[Código],0),1),0)</f>
        <v>0</v>
      </c>
      <c r="D250" s="30">
        <f>IFERROR(INDEX(TBSSPptos[Saldo],MATCH(TComparativa[[#This Row],[Cuenta]],TBSSPptos[Código],0),1),0)</f>
        <v>2885.2</v>
      </c>
      <c r="E250" s="17">
        <f>TComparativa[[#This Row],[Presupuesto 2022]]-TComparativa[[#This Row],[REAL 2022]]</f>
        <v>2885.2</v>
      </c>
      <c r="F250" s="18">
        <f>VALUE(LEFT(TComparativa[[#This Row],[Cuenta]],3))</f>
        <v>681</v>
      </c>
    </row>
    <row r="251" spans="1:6" x14ac:dyDescent="0.25">
      <c r="A251" s="13">
        <v>6816001</v>
      </c>
      <c r="B251" s="14" t="e">
        <f ca="1">IFERROR(INDEX(TBSSReal[Nombre],MATCH(TComparativa[[#This Row],[Cuenta]],TBSSReal[Código],0),1),NDEX(TBSSPptos[Nombre],MATCH(TComparativa[[#This Row],[Cuenta]],TBSSPptos[Código],0),1))</f>
        <v>#NAME?</v>
      </c>
      <c r="C251" s="30">
        <f>IFERROR(INDEX(TBSSReal[Saldo],MATCH(TComparativa[[#This Row],[Cuenta]],TBSSReal[Código],0),1),0)</f>
        <v>0</v>
      </c>
      <c r="D251" s="30">
        <f>IFERROR(INDEX(TBSSPptos[Saldo],MATCH(TComparativa[[#This Row],[Cuenta]],TBSSPptos[Código],0),1),0)</f>
        <v>46638.74</v>
      </c>
      <c r="E251" s="17">
        <f>TComparativa[[#This Row],[Presupuesto 2022]]-TComparativa[[#This Row],[REAL 2022]]</f>
        <v>46638.74</v>
      </c>
      <c r="F251" s="18">
        <f>VALUE(LEFT(TComparativa[[#This Row],[Cuenta]],3))</f>
        <v>681</v>
      </c>
    </row>
    <row r="252" spans="1:6" x14ac:dyDescent="0.25">
      <c r="A252" s="13">
        <v>6816002</v>
      </c>
      <c r="B252" s="14" t="e">
        <f ca="1">IFERROR(INDEX(TBSSReal[Nombre],MATCH(TComparativa[[#This Row],[Cuenta]],TBSSReal[Código],0),1),NDEX(TBSSPptos[Nombre],MATCH(TComparativa[[#This Row],[Cuenta]],TBSSPptos[Código],0),1))</f>
        <v>#NAME?</v>
      </c>
      <c r="C252" s="30">
        <f>IFERROR(INDEX(TBSSReal[Saldo],MATCH(TComparativa[[#This Row],[Cuenta]],TBSSReal[Código],0),1),0)</f>
        <v>0</v>
      </c>
      <c r="D252" s="30">
        <f>IFERROR(INDEX(TBSSPptos[Saldo],MATCH(TComparativa[[#This Row],[Cuenta]],TBSSPptos[Código],0),1),0)</f>
        <v>4412.7700000000004</v>
      </c>
      <c r="E252" s="17">
        <f>TComparativa[[#This Row],[Presupuesto 2022]]-TComparativa[[#This Row],[REAL 2022]]</f>
        <v>4412.7700000000004</v>
      </c>
      <c r="F252" s="18">
        <f>VALUE(LEFT(TComparativa[[#This Row],[Cuenta]],3))</f>
        <v>681</v>
      </c>
    </row>
    <row r="253" spans="1:6" x14ac:dyDescent="0.25">
      <c r="A253" s="13">
        <v>6816003</v>
      </c>
      <c r="B253" s="14" t="e">
        <f ca="1">IFERROR(INDEX(TBSSReal[Nombre],MATCH(TComparativa[[#This Row],[Cuenta]],TBSSReal[Código],0),1),NDEX(TBSSPptos[Nombre],MATCH(TComparativa[[#This Row],[Cuenta]],TBSSPptos[Código],0),1))</f>
        <v>#NAME?</v>
      </c>
      <c r="C253" s="30">
        <f>IFERROR(INDEX(TBSSReal[Saldo],MATCH(TComparativa[[#This Row],[Cuenta]],TBSSReal[Código],0),1),0)</f>
        <v>0</v>
      </c>
      <c r="D253" s="30">
        <f>IFERROR(INDEX(TBSSPptos[Saldo],MATCH(TComparativa[[#This Row],[Cuenta]],TBSSPptos[Código],0),1),0)</f>
        <v>11204.95</v>
      </c>
      <c r="E253" s="17">
        <f>TComparativa[[#This Row],[Presupuesto 2022]]-TComparativa[[#This Row],[REAL 2022]]</f>
        <v>11204.95</v>
      </c>
      <c r="F253" s="18">
        <f>VALUE(LEFT(TComparativa[[#This Row],[Cuenta]],3))</f>
        <v>681</v>
      </c>
    </row>
    <row r="254" spans="1:6" x14ac:dyDescent="0.25">
      <c r="A254" s="13">
        <v>6816004</v>
      </c>
      <c r="B254" s="14" t="e">
        <f ca="1">IFERROR(INDEX(TBSSReal[Nombre],MATCH(TComparativa[[#This Row],[Cuenta]],TBSSReal[Código],0),1),NDEX(TBSSPptos[Nombre],MATCH(TComparativa[[#This Row],[Cuenta]],TBSSPptos[Código],0),1))</f>
        <v>#NAME?</v>
      </c>
      <c r="C254" s="30">
        <f>IFERROR(INDEX(TBSSReal[Saldo],MATCH(TComparativa[[#This Row],[Cuenta]],TBSSReal[Código],0),1),0)</f>
        <v>0</v>
      </c>
      <c r="D254" s="30">
        <f>IFERROR(INDEX(TBSSPptos[Saldo],MATCH(TComparativa[[#This Row],[Cuenta]],TBSSPptos[Código],0),1),0)</f>
        <v>7.76</v>
      </c>
      <c r="E254" s="17">
        <f>TComparativa[[#This Row],[Presupuesto 2022]]-TComparativa[[#This Row],[REAL 2022]]</f>
        <v>7.76</v>
      </c>
      <c r="F254" s="18">
        <f>VALUE(LEFT(TComparativa[[#This Row],[Cuenta]],3))</f>
        <v>681</v>
      </c>
    </row>
    <row r="255" spans="1:6" x14ac:dyDescent="0.25">
      <c r="A255" s="13">
        <v>6816005</v>
      </c>
      <c r="B255" s="14" t="e">
        <f ca="1">IFERROR(INDEX(TBSSReal[Nombre],MATCH(TComparativa[[#This Row],[Cuenta]],TBSSReal[Código],0),1),NDEX(TBSSPptos[Nombre],MATCH(TComparativa[[#This Row],[Cuenta]],TBSSPptos[Código],0),1))</f>
        <v>#NAME?</v>
      </c>
      <c r="C255" s="30">
        <f>IFERROR(INDEX(TBSSReal[Saldo],MATCH(TComparativa[[#This Row],[Cuenta]],TBSSReal[Código],0),1),0)</f>
        <v>0</v>
      </c>
      <c r="D255" s="30">
        <f>IFERROR(INDEX(TBSSPptos[Saldo],MATCH(TComparativa[[#This Row],[Cuenta]],TBSSPptos[Código],0),1),0)</f>
        <v>150284.67000000001</v>
      </c>
      <c r="E255" s="17">
        <f>TComparativa[[#This Row],[Presupuesto 2022]]-TComparativa[[#This Row],[REAL 2022]]</f>
        <v>150284.67000000001</v>
      </c>
      <c r="F255" s="18">
        <f>VALUE(LEFT(TComparativa[[#This Row],[Cuenta]],3))</f>
        <v>681</v>
      </c>
    </row>
    <row r="256" spans="1:6" x14ac:dyDescent="0.25">
      <c r="A256" s="13">
        <v>6817000</v>
      </c>
      <c r="B256" s="14" t="e">
        <f ca="1">IFERROR(INDEX(TBSSReal[Nombre],MATCH(TComparativa[[#This Row],[Cuenta]],TBSSReal[Código],0),1),NDEX(TBSSPptos[Nombre],MATCH(TComparativa[[#This Row],[Cuenta]],TBSSPptos[Código],0),1))</f>
        <v>#NAME?</v>
      </c>
      <c r="C256" s="30">
        <f>IFERROR(INDEX(TBSSReal[Saldo],MATCH(TComparativa[[#This Row],[Cuenta]],TBSSReal[Código],0),1),0)</f>
        <v>0</v>
      </c>
      <c r="D256" s="30">
        <f>IFERROR(INDEX(TBSSPptos[Saldo],MATCH(TComparativa[[#This Row],[Cuenta]],TBSSPptos[Código],0),1),0)</f>
        <v>29.6</v>
      </c>
      <c r="E256" s="17">
        <f>TComparativa[[#This Row],[Presupuesto 2022]]-TComparativa[[#This Row],[REAL 2022]]</f>
        <v>29.6</v>
      </c>
      <c r="F256" s="18">
        <f>VALUE(LEFT(TComparativa[[#This Row],[Cuenta]],3))</f>
        <v>681</v>
      </c>
    </row>
    <row r="257" spans="1:6" x14ac:dyDescent="0.25">
      <c r="A257" s="13">
        <v>6817001</v>
      </c>
      <c r="B257" s="14" t="e">
        <f ca="1">IFERROR(INDEX(TBSSReal[Nombre],MATCH(TComparativa[[#This Row],[Cuenta]],TBSSReal[Código],0),1),NDEX(TBSSPptos[Nombre],MATCH(TComparativa[[#This Row],[Cuenta]],TBSSPptos[Código],0),1))</f>
        <v>#NAME?</v>
      </c>
      <c r="C257" s="30">
        <f>IFERROR(INDEX(TBSSReal[Saldo],MATCH(TComparativa[[#This Row],[Cuenta]],TBSSReal[Código],0),1),0)</f>
        <v>0</v>
      </c>
      <c r="D257" s="30">
        <f>IFERROR(INDEX(TBSSPptos[Saldo],MATCH(TComparativa[[#This Row],[Cuenta]],TBSSPptos[Código],0),1),0)</f>
        <v>1615.35</v>
      </c>
      <c r="E257" s="17">
        <f>TComparativa[[#This Row],[Presupuesto 2022]]-TComparativa[[#This Row],[REAL 2022]]</f>
        <v>1615.35</v>
      </c>
      <c r="F257" s="18">
        <f>VALUE(LEFT(TComparativa[[#This Row],[Cuenta]],3))</f>
        <v>681</v>
      </c>
    </row>
    <row r="258" spans="1:6" x14ac:dyDescent="0.25">
      <c r="A258" s="13">
        <v>6817003</v>
      </c>
      <c r="B258" s="14" t="e">
        <f ca="1">IFERROR(INDEX(TBSSReal[Nombre],MATCH(TComparativa[[#This Row],[Cuenta]],TBSSReal[Código],0),1),NDEX(TBSSPptos[Nombre],MATCH(TComparativa[[#This Row],[Cuenta]],TBSSPptos[Código],0),1))</f>
        <v>#NAME?</v>
      </c>
      <c r="C258" s="30">
        <f>IFERROR(INDEX(TBSSReal[Saldo],MATCH(TComparativa[[#This Row],[Cuenta]],TBSSReal[Código],0),1),0)</f>
        <v>0</v>
      </c>
      <c r="D258" s="30">
        <f>IFERROR(INDEX(TBSSPptos[Saldo],MATCH(TComparativa[[#This Row],[Cuenta]],TBSSPptos[Código],0),1),0)</f>
        <v>79.2</v>
      </c>
      <c r="E258" s="17">
        <f>TComparativa[[#This Row],[Presupuesto 2022]]-TComparativa[[#This Row],[REAL 2022]]</f>
        <v>79.2</v>
      </c>
      <c r="F258" s="18">
        <f>VALUE(LEFT(TComparativa[[#This Row],[Cuenta]],3))</f>
        <v>681</v>
      </c>
    </row>
    <row r="259" spans="1:6" x14ac:dyDescent="0.25">
      <c r="A259" s="13">
        <v>6817004</v>
      </c>
      <c r="B259" s="14" t="e">
        <f ca="1">IFERROR(INDEX(TBSSReal[Nombre],MATCH(TComparativa[[#This Row],[Cuenta]],TBSSReal[Código],0),1),NDEX(TBSSPptos[Nombre],MATCH(TComparativa[[#This Row],[Cuenta]],TBSSPptos[Código],0),1))</f>
        <v>#NAME?</v>
      </c>
      <c r="C259" s="30">
        <f>IFERROR(INDEX(TBSSReal[Saldo],MATCH(TComparativa[[#This Row],[Cuenta]],TBSSReal[Código],0),1),0)</f>
        <v>0</v>
      </c>
      <c r="D259" s="30">
        <f>IFERROR(INDEX(TBSSPptos[Saldo],MATCH(TComparativa[[#This Row],[Cuenta]],TBSSPptos[Código],0),1),0)</f>
        <v>103.13</v>
      </c>
      <c r="E259" s="17">
        <f>TComparativa[[#This Row],[Presupuesto 2022]]-TComparativa[[#This Row],[REAL 2022]]</f>
        <v>103.13</v>
      </c>
      <c r="F259" s="18">
        <f>VALUE(LEFT(TComparativa[[#This Row],[Cuenta]],3))</f>
        <v>681</v>
      </c>
    </row>
    <row r="260" spans="1:6" x14ac:dyDescent="0.25">
      <c r="A260" s="13">
        <v>6818000</v>
      </c>
      <c r="B260" s="14" t="e">
        <f ca="1">IFERROR(INDEX(TBSSReal[Nombre],MATCH(TComparativa[[#This Row],[Cuenta]],TBSSReal[Código],0),1),NDEX(TBSSPptos[Nombre],MATCH(TComparativa[[#This Row],[Cuenta]],TBSSPptos[Código],0),1))</f>
        <v>#NAME?</v>
      </c>
      <c r="C260" s="30">
        <f>IFERROR(INDEX(TBSSReal[Saldo],MATCH(TComparativa[[#This Row],[Cuenta]],TBSSReal[Código],0),1),0)</f>
        <v>0</v>
      </c>
      <c r="D260" s="30">
        <f>IFERROR(INDEX(TBSSPptos[Saldo],MATCH(TComparativa[[#This Row],[Cuenta]],TBSSPptos[Código],0),1),0)</f>
        <v>8242.23</v>
      </c>
      <c r="E260" s="17">
        <f>TComparativa[[#This Row],[Presupuesto 2022]]-TComparativa[[#This Row],[REAL 2022]]</f>
        <v>8242.23</v>
      </c>
      <c r="F260" s="18">
        <f>VALUE(LEFT(TComparativa[[#This Row],[Cuenta]],3))</f>
        <v>681</v>
      </c>
    </row>
    <row r="261" spans="1:6" x14ac:dyDescent="0.25">
      <c r="A261" s="13">
        <v>6818002</v>
      </c>
      <c r="B261" s="14" t="e">
        <f ca="1">IFERROR(INDEX(TBSSReal[Nombre],MATCH(TComparativa[[#This Row],[Cuenta]],TBSSReal[Código],0),1),NDEX(TBSSPptos[Nombre],MATCH(TComparativa[[#This Row],[Cuenta]],TBSSPptos[Código],0),1))</f>
        <v>#NAME?</v>
      </c>
      <c r="C261" s="30">
        <f>IFERROR(INDEX(TBSSReal[Saldo],MATCH(TComparativa[[#This Row],[Cuenta]],TBSSReal[Código],0),1),0)</f>
        <v>0</v>
      </c>
      <c r="D261" s="30">
        <f>IFERROR(INDEX(TBSSPptos[Saldo],MATCH(TComparativa[[#This Row],[Cuenta]],TBSSPptos[Código],0),1),0)</f>
        <v>1852.79</v>
      </c>
      <c r="E261" s="17">
        <f>TComparativa[[#This Row],[Presupuesto 2022]]-TComparativa[[#This Row],[REAL 2022]]</f>
        <v>1852.79</v>
      </c>
      <c r="F261" s="18">
        <f>VALUE(LEFT(TComparativa[[#This Row],[Cuenta]],3))</f>
        <v>681</v>
      </c>
    </row>
    <row r="262" spans="1:6" x14ac:dyDescent="0.25">
      <c r="A262" s="13">
        <v>6940001</v>
      </c>
      <c r="B262" s="14" t="e">
        <f ca="1">IFERROR(INDEX(TBSSReal[Nombre],MATCH(TComparativa[[#This Row],[Cuenta]],TBSSReal[Código],0),1),NDEX(TBSSPptos[Nombre],MATCH(TComparativa[[#This Row],[Cuenta]],TBSSPptos[Código],0),1))</f>
        <v>#NAME?</v>
      </c>
      <c r="C262" s="30">
        <f>IFERROR(INDEX(TBSSReal[Saldo],MATCH(TComparativa[[#This Row],[Cuenta]],TBSSReal[Código],0),1),0)</f>
        <v>0</v>
      </c>
      <c r="D262" s="30">
        <f>IFERROR(INDEX(TBSSPptos[Saldo],MATCH(TComparativa[[#This Row],[Cuenta]],TBSSPptos[Código],0),1),0)</f>
        <v>0</v>
      </c>
      <c r="E262" s="17">
        <f>TComparativa[[#This Row],[Presupuesto 2022]]-TComparativa[[#This Row],[REAL 2022]]</f>
        <v>0</v>
      </c>
      <c r="F262" s="18">
        <f>VALUE(LEFT(TComparativa[[#This Row],[Cuenta]],3))</f>
        <v>694</v>
      </c>
    </row>
    <row r="263" spans="1:6" x14ac:dyDescent="0.25">
      <c r="A263" s="13">
        <v>6710000</v>
      </c>
      <c r="B263" s="14" t="e">
        <f ca="1">IFERROR(INDEX(TBSSReal[Nombre],MATCH(TComparativa[[#This Row],[Cuenta]],TBSSReal[Código],0),1),NDEX(TBSSPptos[Nombre],MATCH(TComparativa[[#This Row],[Cuenta]],TBSSPptos[Código],0),1))</f>
        <v>#NAME?</v>
      </c>
      <c r="C263" s="30">
        <f>IFERROR(INDEX(TBSSReal[Saldo],MATCH(TComparativa[[#This Row],[Cuenta]],TBSSReal[Código],0),1),0)</f>
        <v>0</v>
      </c>
      <c r="D263" s="30">
        <f>IFERROR(INDEX(TBSSPptos[Saldo],MATCH(TComparativa[[#This Row],[Cuenta]],TBSSPptos[Código],0),1),0)</f>
        <v>1414</v>
      </c>
      <c r="E263" s="17">
        <f>TComparativa[[#This Row],[Presupuesto 2022]]-TComparativa[[#This Row],[REAL 2022]]</f>
        <v>1414</v>
      </c>
      <c r="F263" s="18">
        <f>VALUE(LEFT(TComparativa[[#This Row],[Cuenta]],3))</f>
        <v>671</v>
      </c>
    </row>
  </sheetData>
  <conditionalFormatting sqref="E7:E263">
    <cfRule type="cellIs" dxfId="14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0BEB-55C0-4948-91B8-7B76FAFBEA66}">
  <dimension ref="A1:D76"/>
  <sheetViews>
    <sheetView workbookViewId="0">
      <selection activeCell="D1" sqref="D1"/>
    </sheetView>
  </sheetViews>
  <sheetFormatPr defaultColWidth="11.42578125" defaultRowHeight="15" x14ac:dyDescent="0.25"/>
  <cols>
    <col min="1" max="1" width="11.42578125" customWidth="1"/>
    <col min="2" max="3" width="14.85546875" customWidth="1"/>
    <col min="4" max="4" width="12.42578125" customWidth="1"/>
  </cols>
  <sheetData>
    <row r="1" spans="1:4" x14ac:dyDescent="0.25">
      <c r="B1" s="4">
        <f>B2-Comparativa!C4</f>
        <v>-3.7834979593753815E-9</v>
      </c>
      <c r="C1" s="4">
        <f>C2-Comparativa!D4</f>
        <v>-1.1059455573558807E-9</v>
      </c>
      <c r="D1" s="4">
        <f>D2-Comparativa!E4</f>
        <v>0</v>
      </c>
    </row>
    <row r="2" spans="1:4" x14ac:dyDescent="0.25">
      <c r="B2" s="10">
        <f t="shared" ref="B2:C2" si="0">SUM(B5:B200)</f>
        <v>233543.34999999695</v>
      </c>
      <c r="C2" s="10">
        <f t="shared" si="0"/>
        <v>-514754</v>
      </c>
      <c r="D2" s="10">
        <f>SUM(D5:D200)</f>
        <v>-748297.34999999963</v>
      </c>
    </row>
    <row r="3" spans="1:4" x14ac:dyDescent="0.25">
      <c r="B3" s="11">
        <f t="shared" ref="B3:C3" si="1">SUBTOTAL(109,B5:B200)</f>
        <v>233543.34999999695</v>
      </c>
      <c r="C3" s="11">
        <f t="shared" si="1"/>
        <v>-514754</v>
      </c>
      <c r="D3" s="11">
        <f>SUBTOTAL(109,D5:D200)</f>
        <v>-748297.34999999963</v>
      </c>
    </row>
    <row r="4" spans="1:4" ht="30" x14ac:dyDescent="0.25">
      <c r="A4" s="9" t="s">
        <v>237</v>
      </c>
      <c r="B4" s="8" t="s">
        <v>268</v>
      </c>
      <c r="C4" s="8" t="s">
        <v>269</v>
      </c>
      <c r="D4" s="8" t="s">
        <v>3</v>
      </c>
    </row>
    <row r="5" spans="1:4" x14ac:dyDescent="0.25">
      <c r="A5" s="13">
        <v>600</v>
      </c>
      <c r="B5" s="15">
        <f>SUMIF(TComparativa[Grupo 3 Dig.],TCompResumen[[#This Row],[Grupo 3 Dig.]],TComparativa[REAL 2022])</f>
        <v>46128.160000000003</v>
      </c>
      <c r="C5" s="15">
        <f>SUMIF(TComparativa[Grupo 3 Dig.],TCompResumen[[#This Row],[Grupo 3 Dig.]],TComparativa[Presupuesto 2022])</f>
        <v>27799.359999999997</v>
      </c>
      <c r="D5" s="16">
        <f>C5-B5</f>
        <v>-18328.800000000007</v>
      </c>
    </row>
    <row r="6" spans="1:4" x14ac:dyDescent="0.25">
      <c r="A6" s="13">
        <v>601</v>
      </c>
      <c r="B6" s="15">
        <f>SUMIF(TComparativa[Grupo 3 Dig.],TCompResumen[[#This Row],[Grupo 3 Dig.]],TComparativa[REAL 2022])</f>
        <v>1520698.6699999997</v>
      </c>
      <c r="C6" s="15">
        <f>SUMIF(TComparativa[Grupo 3 Dig.],TCompResumen[[#This Row],[Grupo 3 Dig.]],TComparativa[Presupuesto 2022])</f>
        <v>1603332.7799999998</v>
      </c>
      <c r="D6" s="16">
        <f t="shared" ref="D6:D69" si="2">C6-B6</f>
        <v>82634.110000000102</v>
      </c>
    </row>
    <row r="7" spans="1:4" x14ac:dyDescent="0.25">
      <c r="A7" s="13">
        <v>602</v>
      </c>
      <c r="B7" s="15">
        <f>SUMIF(TComparativa[Grupo 3 Dig.],TCompResumen[[#This Row],[Grupo 3 Dig.]],TComparativa[REAL 2022])</f>
        <v>1462658.0999999999</v>
      </c>
      <c r="C7" s="15">
        <f>SUMIF(TComparativa[Grupo 3 Dig.],TCompResumen[[#This Row],[Grupo 3 Dig.]],TComparativa[Presupuesto 2022])</f>
        <v>1439932.3699999999</v>
      </c>
      <c r="D7" s="16">
        <f t="shared" si="2"/>
        <v>-22725.729999999981</v>
      </c>
    </row>
    <row r="8" spans="1:4" x14ac:dyDescent="0.25">
      <c r="A8" s="13">
        <v>606</v>
      </c>
      <c r="B8" s="15">
        <f>SUMIF(TComparativa[Grupo 3 Dig.],TCompResumen[[#This Row],[Grupo 3 Dig.]],TComparativa[REAL 2022])</f>
        <v>0</v>
      </c>
      <c r="C8" s="15">
        <f>SUMIF(TComparativa[Grupo 3 Dig.],TCompResumen[[#This Row],[Grupo 3 Dig.]],TComparativa[Presupuesto 2022])</f>
        <v>0</v>
      </c>
      <c r="D8" s="16">
        <f t="shared" si="2"/>
        <v>0</v>
      </c>
    </row>
    <row r="9" spans="1:4" x14ac:dyDescent="0.25">
      <c r="A9" s="13">
        <v>607</v>
      </c>
      <c r="B9" s="15">
        <f>SUMIF(TComparativa[Grupo 3 Dig.],TCompResumen[[#This Row],[Grupo 3 Dig.]],TComparativa[REAL 2022])</f>
        <v>437676.23</v>
      </c>
      <c r="C9" s="15">
        <f>SUMIF(TComparativa[Grupo 3 Dig.],TCompResumen[[#This Row],[Grupo 3 Dig.]],TComparativa[Presupuesto 2022])</f>
        <v>402769.29</v>
      </c>
      <c r="D9" s="16">
        <f t="shared" si="2"/>
        <v>-34906.94</v>
      </c>
    </row>
    <row r="10" spans="1:4" x14ac:dyDescent="0.25">
      <c r="A10" s="13">
        <v>608</v>
      </c>
      <c r="B10" s="15">
        <f>SUMIF(TComparativa[Grupo 3 Dig.],TCompResumen[[#This Row],[Grupo 3 Dig.]],TComparativa[REAL 2022])</f>
        <v>0</v>
      </c>
      <c r="C10" s="15">
        <f>SUMIF(TComparativa[Grupo 3 Dig.],TCompResumen[[#This Row],[Grupo 3 Dig.]],TComparativa[Presupuesto 2022])</f>
        <v>0</v>
      </c>
      <c r="D10" s="16">
        <f t="shared" si="2"/>
        <v>0</v>
      </c>
    </row>
    <row r="11" spans="1:4" x14ac:dyDescent="0.25">
      <c r="A11" s="13">
        <v>609</v>
      </c>
      <c r="B11" s="15">
        <f>SUMIF(TComparativa[Grupo 3 Dig.],TCompResumen[[#This Row],[Grupo 3 Dig.]],TComparativa[REAL 2022])</f>
        <v>0</v>
      </c>
      <c r="C11" s="15">
        <f>SUMIF(TComparativa[Grupo 3 Dig.],TCompResumen[[#This Row],[Grupo 3 Dig.]],TComparativa[Presupuesto 2022])</f>
        <v>0</v>
      </c>
      <c r="D11" s="16">
        <f t="shared" si="2"/>
        <v>0</v>
      </c>
    </row>
    <row r="12" spans="1:4" x14ac:dyDescent="0.25">
      <c r="A12" s="13">
        <v>610</v>
      </c>
      <c r="B12" s="15">
        <f>SUMIF(TComparativa[Grupo 3 Dig.],TCompResumen[[#This Row],[Grupo 3 Dig.]],TComparativa[REAL 2022])</f>
        <v>0</v>
      </c>
      <c r="C12" s="15">
        <f>SUMIF(TComparativa[Grupo 3 Dig.],TCompResumen[[#This Row],[Grupo 3 Dig.]],TComparativa[Presupuesto 2022])</f>
        <v>0</v>
      </c>
      <c r="D12" s="16">
        <f t="shared" si="2"/>
        <v>0</v>
      </c>
    </row>
    <row r="13" spans="1:4" x14ac:dyDescent="0.25">
      <c r="A13" s="13">
        <v>611</v>
      </c>
      <c r="B13" s="15">
        <f>SUMIF(TComparativa[Grupo 3 Dig.],TCompResumen[[#This Row],[Grupo 3 Dig.]],TComparativa[REAL 2022])</f>
        <v>0</v>
      </c>
      <c r="C13" s="15">
        <f>SUMIF(TComparativa[Grupo 3 Dig.],TCompResumen[[#This Row],[Grupo 3 Dig.]],TComparativa[Presupuesto 2022])</f>
        <v>0</v>
      </c>
      <c r="D13" s="16">
        <f t="shared" si="2"/>
        <v>0</v>
      </c>
    </row>
    <row r="14" spans="1:4" x14ac:dyDescent="0.25">
      <c r="A14" s="13">
        <v>612</v>
      </c>
      <c r="B14" s="15">
        <f>SUMIF(TComparativa[Grupo 3 Dig.],TCompResumen[[#This Row],[Grupo 3 Dig.]],TComparativa[REAL 2022])</f>
        <v>0</v>
      </c>
      <c r="C14" s="15">
        <f>SUMIF(TComparativa[Grupo 3 Dig.],TCompResumen[[#This Row],[Grupo 3 Dig.]],TComparativa[Presupuesto 2022])</f>
        <v>0</v>
      </c>
      <c r="D14" s="16">
        <f t="shared" si="2"/>
        <v>0</v>
      </c>
    </row>
    <row r="15" spans="1:4" x14ac:dyDescent="0.25">
      <c r="A15" s="13">
        <v>620</v>
      </c>
      <c r="B15" s="15">
        <f>SUMIF(TComparativa[Grupo 3 Dig.],TCompResumen[[#This Row],[Grupo 3 Dig.]],TComparativa[REAL 2022])</f>
        <v>0</v>
      </c>
      <c r="C15" s="15">
        <f>SUMIF(TComparativa[Grupo 3 Dig.],TCompResumen[[#This Row],[Grupo 3 Dig.]],TComparativa[Presupuesto 2022])</f>
        <v>0</v>
      </c>
      <c r="D15" s="16">
        <f t="shared" si="2"/>
        <v>0</v>
      </c>
    </row>
    <row r="16" spans="1:4" x14ac:dyDescent="0.25">
      <c r="A16" s="13">
        <v>621</v>
      </c>
      <c r="B16" s="15">
        <f>SUMIF(TComparativa[Grupo 3 Dig.],TCompResumen[[#This Row],[Grupo 3 Dig.]],TComparativa[REAL 2022])</f>
        <v>149798.35999999999</v>
      </c>
      <c r="C16" s="15">
        <f>SUMIF(TComparativa[Grupo 3 Dig.],TCompResumen[[#This Row],[Grupo 3 Dig.]],TComparativa[Presupuesto 2022])</f>
        <v>154440.53000000003</v>
      </c>
      <c r="D16" s="16">
        <f t="shared" si="2"/>
        <v>4642.1700000000419</v>
      </c>
    </row>
    <row r="17" spans="1:4" x14ac:dyDescent="0.25">
      <c r="A17" s="13">
        <v>622</v>
      </c>
      <c r="B17" s="15">
        <f>SUMIF(TComparativa[Grupo 3 Dig.],TCompResumen[[#This Row],[Grupo 3 Dig.]],TComparativa[REAL 2022])</f>
        <v>241028.49999999997</v>
      </c>
      <c r="C17" s="15">
        <f>SUMIF(TComparativa[Grupo 3 Dig.],TCompResumen[[#This Row],[Grupo 3 Dig.]],TComparativa[Presupuesto 2022])</f>
        <v>200345.87599999996</v>
      </c>
      <c r="D17" s="16">
        <f t="shared" si="2"/>
        <v>-40682.624000000011</v>
      </c>
    </row>
    <row r="18" spans="1:4" x14ac:dyDescent="0.25">
      <c r="A18" s="13">
        <v>623</v>
      </c>
      <c r="B18" s="15">
        <f>SUMIF(TComparativa[Grupo 3 Dig.],TCompResumen[[#This Row],[Grupo 3 Dig.]],TComparativa[REAL 2022])</f>
        <v>242148.13999999998</v>
      </c>
      <c r="C18" s="15">
        <f>SUMIF(TComparativa[Grupo 3 Dig.],TCompResumen[[#This Row],[Grupo 3 Dig.]],TComparativa[Presupuesto 2022])</f>
        <v>211876.42599999998</v>
      </c>
      <c r="D18" s="16">
        <f t="shared" si="2"/>
        <v>-30271.714000000007</v>
      </c>
    </row>
    <row r="19" spans="1:4" x14ac:dyDescent="0.25">
      <c r="A19" s="13">
        <v>624</v>
      </c>
      <c r="B19" s="15">
        <f>SUMIF(TComparativa[Grupo 3 Dig.],TCompResumen[[#This Row],[Grupo 3 Dig.]],TComparativa[REAL 2022])</f>
        <v>80423.819999999992</v>
      </c>
      <c r="C19" s="15">
        <f>SUMIF(TComparativa[Grupo 3 Dig.],TCompResumen[[#This Row],[Grupo 3 Dig.]],TComparativa[Presupuesto 2022])</f>
        <v>79381.940000000017</v>
      </c>
      <c r="D19" s="16">
        <f t="shared" si="2"/>
        <v>-1041.8799999999756</v>
      </c>
    </row>
    <row r="20" spans="1:4" x14ac:dyDescent="0.25">
      <c r="A20" s="13">
        <v>625</v>
      </c>
      <c r="B20" s="15">
        <f>SUMIF(TComparativa[Grupo 3 Dig.],TCompResumen[[#This Row],[Grupo 3 Dig.]],TComparativa[REAL 2022])</f>
        <v>70786.52</v>
      </c>
      <c r="C20" s="15">
        <f>SUMIF(TComparativa[Grupo 3 Dig.],TCompResumen[[#This Row],[Grupo 3 Dig.]],TComparativa[Presupuesto 2022])</f>
        <v>66348.14</v>
      </c>
      <c r="D20" s="16">
        <f t="shared" si="2"/>
        <v>-4438.3800000000047</v>
      </c>
    </row>
    <row r="21" spans="1:4" x14ac:dyDescent="0.25">
      <c r="A21" s="13">
        <v>626</v>
      </c>
      <c r="B21" s="15">
        <f>SUMIF(TComparativa[Grupo 3 Dig.],TCompResumen[[#This Row],[Grupo 3 Dig.]],TComparativa[REAL 2022])</f>
        <v>178.37</v>
      </c>
      <c r="C21" s="15">
        <f>SUMIF(TComparativa[Grupo 3 Dig.],TCompResumen[[#This Row],[Grupo 3 Dig.]],TComparativa[Presupuesto 2022])</f>
        <v>178.37</v>
      </c>
      <c r="D21" s="16">
        <f t="shared" si="2"/>
        <v>0</v>
      </c>
    </row>
    <row r="22" spans="1:4" x14ac:dyDescent="0.25">
      <c r="A22" s="13">
        <v>627</v>
      </c>
      <c r="B22" s="15">
        <f>SUMIF(TComparativa[Grupo 3 Dig.],TCompResumen[[#This Row],[Grupo 3 Dig.]],TComparativa[REAL 2022])</f>
        <v>343110.18000000005</v>
      </c>
      <c r="C22" s="15">
        <f>SUMIF(TComparativa[Grupo 3 Dig.],TCompResumen[[#This Row],[Grupo 3 Dig.]],TComparativa[Presupuesto 2022])</f>
        <v>408499.29</v>
      </c>
      <c r="D22" s="16">
        <f t="shared" si="2"/>
        <v>65389.109999999928</v>
      </c>
    </row>
    <row r="23" spans="1:4" x14ac:dyDescent="0.25">
      <c r="A23" s="13">
        <v>628</v>
      </c>
      <c r="B23" s="15">
        <f>SUMIF(TComparativa[Grupo 3 Dig.],TCompResumen[[#This Row],[Grupo 3 Dig.]],TComparativa[REAL 2022])</f>
        <v>401525.58</v>
      </c>
      <c r="C23" s="15">
        <f>SUMIF(TComparativa[Grupo 3 Dig.],TCompResumen[[#This Row],[Grupo 3 Dig.]],TComparativa[Presupuesto 2022])</f>
        <v>322817.91399999999</v>
      </c>
      <c r="D23" s="16">
        <f t="shared" si="2"/>
        <v>-78707.666000000027</v>
      </c>
    </row>
    <row r="24" spans="1:4" x14ac:dyDescent="0.25">
      <c r="A24" s="13">
        <v>629</v>
      </c>
      <c r="B24" s="15">
        <f>SUMIF(TComparativa[Grupo 3 Dig.],TCompResumen[[#This Row],[Grupo 3 Dig.]],TComparativa[REAL 2022])</f>
        <v>547620.53000000014</v>
      </c>
      <c r="C24" s="15">
        <f>SUMIF(TComparativa[Grupo 3 Dig.],TCompResumen[[#This Row],[Grupo 3 Dig.]],TComparativa[Presupuesto 2022])</f>
        <v>393392.6540000001</v>
      </c>
      <c r="D24" s="16">
        <f t="shared" si="2"/>
        <v>-154227.87600000005</v>
      </c>
    </row>
    <row r="25" spans="1:4" x14ac:dyDescent="0.25">
      <c r="A25" s="13">
        <v>630</v>
      </c>
      <c r="B25" s="15">
        <f>SUMIF(TComparativa[Grupo 3 Dig.],TCompResumen[[#This Row],[Grupo 3 Dig.]],TComparativa[REAL 2022])</f>
        <v>0</v>
      </c>
      <c r="C25" s="15">
        <f>SUMIF(TComparativa[Grupo 3 Dig.],TCompResumen[[#This Row],[Grupo 3 Dig.]],TComparativa[Presupuesto 2022])</f>
        <v>0</v>
      </c>
      <c r="D25" s="16">
        <f t="shared" si="2"/>
        <v>0</v>
      </c>
    </row>
    <row r="26" spans="1:4" x14ac:dyDescent="0.25">
      <c r="A26" s="13">
        <v>631</v>
      </c>
      <c r="B26" s="15">
        <f>SUMIF(TComparativa[Grupo 3 Dig.],TCompResumen[[#This Row],[Grupo 3 Dig.]],TComparativa[REAL 2022])</f>
        <v>54074.91</v>
      </c>
      <c r="C26" s="15">
        <f>SUMIF(TComparativa[Grupo 3 Dig.],TCompResumen[[#This Row],[Grupo 3 Dig.]],TComparativa[Presupuesto 2022])</f>
        <v>57516.860000000008</v>
      </c>
      <c r="D26" s="16">
        <f t="shared" si="2"/>
        <v>3441.9500000000044</v>
      </c>
    </row>
    <row r="27" spans="1:4" x14ac:dyDescent="0.25">
      <c r="A27" s="13">
        <v>634</v>
      </c>
      <c r="B27" s="15">
        <f>SUMIF(TComparativa[Grupo 3 Dig.],TCompResumen[[#This Row],[Grupo 3 Dig.]],TComparativa[REAL 2022])</f>
        <v>0</v>
      </c>
      <c r="C27" s="15">
        <f>SUMIF(TComparativa[Grupo 3 Dig.],TCompResumen[[#This Row],[Grupo 3 Dig.]],TComparativa[Presupuesto 2022])</f>
        <v>0</v>
      </c>
      <c r="D27" s="16">
        <f t="shared" si="2"/>
        <v>0</v>
      </c>
    </row>
    <row r="28" spans="1:4" x14ac:dyDescent="0.25">
      <c r="A28" s="13">
        <v>640</v>
      </c>
      <c r="B28" s="15">
        <f>SUMIF(TComparativa[Grupo 3 Dig.],TCompResumen[[#This Row],[Grupo 3 Dig.]],TComparativa[REAL 2022])</f>
        <v>1568897.26</v>
      </c>
      <c r="C28" s="15">
        <f>SUMIF(TComparativa[Grupo 3 Dig.],TCompResumen[[#This Row],[Grupo 3 Dig.]],TComparativa[Presupuesto 2022])</f>
        <v>1511480.2192599999</v>
      </c>
      <c r="D28" s="16">
        <f t="shared" si="2"/>
        <v>-57417.040740000084</v>
      </c>
    </row>
    <row r="29" spans="1:4" x14ac:dyDescent="0.25">
      <c r="A29" s="13">
        <v>641</v>
      </c>
      <c r="B29" s="15">
        <f>SUMIF(TComparativa[Grupo 3 Dig.],TCompResumen[[#This Row],[Grupo 3 Dig.]],TComparativa[REAL 2022])</f>
        <v>19939.509999999998</v>
      </c>
      <c r="C29" s="15">
        <f>SUMIF(TComparativa[Grupo 3 Dig.],TCompResumen[[#This Row],[Grupo 3 Dig.]],TComparativa[Presupuesto 2022])</f>
        <v>19939.509999999998</v>
      </c>
      <c r="D29" s="16">
        <f t="shared" si="2"/>
        <v>0</v>
      </c>
    </row>
    <row r="30" spans="1:4" x14ac:dyDescent="0.25">
      <c r="A30" s="13">
        <v>642</v>
      </c>
      <c r="B30" s="15">
        <f>SUMIF(TComparativa[Grupo 3 Dig.],TCompResumen[[#This Row],[Grupo 3 Dig.]],TComparativa[REAL 2022])</f>
        <v>316177.88</v>
      </c>
      <c r="C30" s="15">
        <f>SUMIF(TComparativa[Grupo 3 Dig.],TCompResumen[[#This Row],[Grupo 3 Dig.]],TComparativa[Presupuesto 2022])</f>
        <v>293820.76074</v>
      </c>
      <c r="D30" s="16">
        <f t="shared" si="2"/>
        <v>-22357.119260000007</v>
      </c>
    </row>
    <row r="31" spans="1:4" x14ac:dyDescent="0.25">
      <c r="A31" s="13">
        <v>643</v>
      </c>
      <c r="B31" s="15">
        <f>SUMIF(TComparativa[Grupo 3 Dig.],TCompResumen[[#This Row],[Grupo 3 Dig.]],TComparativa[REAL 2022])</f>
        <v>0</v>
      </c>
      <c r="C31" s="15">
        <f>SUMIF(TComparativa[Grupo 3 Dig.],TCompResumen[[#This Row],[Grupo 3 Dig.]],TComparativa[Presupuesto 2022])</f>
        <v>0</v>
      </c>
      <c r="D31" s="16">
        <f t="shared" si="2"/>
        <v>0</v>
      </c>
    </row>
    <row r="32" spans="1:4" x14ac:dyDescent="0.25">
      <c r="A32" s="13">
        <v>649</v>
      </c>
      <c r="B32" s="15">
        <f>SUMIF(TComparativa[Grupo 3 Dig.],TCompResumen[[#This Row],[Grupo 3 Dig.]],TComparativa[REAL 2022])</f>
        <v>5019.51</v>
      </c>
      <c r="C32" s="15">
        <f>SUMIF(TComparativa[Grupo 3 Dig.],TCompResumen[[#This Row],[Grupo 3 Dig.]],TComparativa[Presupuesto 2022])</f>
        <v>5019.51</v>
      </c>
      <c r="D32" s="16">
        <f t="shared" si="2"/>
        <v>0</v>
      </c>
    </row>
    <row r="33" spans="1:4" x14ac:dyDescent="0.25">
      <c r="A33" s="13">
        <v>650</v>
      </c>
      <c r="B33" s="15">
        <f>SUMIF(TComparativa[Grupo 3 Dig.],TCompResumen[[#This Row],[Grupo 3 Dig.]],TComparativa[REAL 2022])</f>
        <v>0</v>
      </c>
      <c r="C33" s="15">
        <f>SUMIF(TComparativa[Grupo 3 Dig.],TCompResumen[[#This Row],[Grupo 3 Dig.]],TComparativa[Presupuesto 2022])</f>
        <v>0</v>
      </c>
      <c r="D33" s="16">
        <f t="shared" si="2"/>
        <v>0</v>
      </c>
    </row>
    <row r="34" spans="1:4" x14ac:dyDescent="0.25">
      <c r="A34" s="13">
        <v>662</v>
      </c>
      <c r="B34" s="15">
        <f>SUMIF(TComparativa[Grupo 3 Dig.],TCompResumen[[#This Row],[Grupo 3 Dig.]],TComparativa[REAL 2022])</f>
        <v>227032.23</v>
      </c>
      <c r="C34" s="15">
        <f>SUMIF(TComparativa[Grupo 3 Dig.],TCompResumen[[#This Row],[Grupo 3 Dig.]],TComparativa[Presupuesto 2022])</f>
        <v>208252.20272032582</v>
      </c>
      <c r="D34" s="16">
        <f t="shared" si="2"/>
        <v>-18780.027279674192</v>
      </c>
    </row>
    <row r="35" spans="1:4" x14ac:dyDescent="0.25">
      <c r="A35" s="13">
        <v>665</v>
      </c>
      <c r="B35" s="15">
        <f>SUMIF(TComparativa[Grupo 3 Dig.],TCompResumen[[#This Row],[Grupo 3 Dig.]],TComparativa[REAL 2022])</f>
        <v>0</v>
      </c>
      <c r="C35" s="15">
        <f>SUMIF(TComparativa[Grupo 3 Dig.],TCompResumen[[#This Row],[Grupo 3 Dig.]],TComparativa[Presupuesto 2022])</f>
        <v>0</v>
      </c>
      <c r="D35" s="16">
        <f t="shared" si="2"/>
        <v>0</v>
      </c>
    </row>
    <row r="36" spans="1:4" x14ac:dyDescent="0.25">
      <c r="A36" s="13">
        <v>668</v>
      </c>
      <c r="B36" s="15">
        <f>SUMIF(TComparativa[Grupo 3 Dig.],TCompResumen[[#This Row],[Grupo 3 Dig.]],TComparativa[REAL 2022])</f>
        <v>402.55</v>
      </c>
      <c r="C36" s="15">
        <f>SUMIF(TComparativa[Grupo 3 Dig.],TCompResumen[[#This Row],[Grupo 3 Dig.]],TComparativa[Presupuesto 2022])</f>
        <v>0</v>
      </c>
      <c r="D36" s="16">
        <f t="shared" si="2"/>
        <v>-402.55</v>
      </c>
    </row>
    <row r="37" spans="1:4" x14ac:dyDescent="0.25">
      <c r="A37" s="13">
        <v>669</v>
      </c>
      <c r="B37" s="15">
        <f>SUMIF(TComparativa[Grupo 3 Dig.],TCompResumen[[#This Row],[Grupo 3 Dig.]],TComparativa[REAL 2022])</f>
        <v>34264.559999999998</v>
      </c>
      <c r="C37" s="15">
        <f>SUMIF(TComparativa[Grupo 3 Dig.],TCompResumen[[#This Row],[Grupo 3 Dig.]],TComparativa[Presupuesto 2022])</f>
        <v>17321.827279674199</v>
      </c>
      <c r="D37" s="16">
        <f t="shared" si="2"/>
        <v>-16942.732720325799</v>
      </c>
    </row>
    <row r="38" spans="1:4" x14ac:dyDescent="0.25">
      <c r="A38" s="13">
        <v>670</v>
      </c>
      <c r="B38" s="15">
        <f>SUMIF(TComparativa[Grupo 3 Dig.],TCompResumen[[#This Row],[Grupo 3 Dig.]],TComparativa[REAL 2022])</f>
        <v>0</v>
      </c>
      <c r="C38" s="15">
        <f>SUMIF(TComparativa[Grupo 3 Dig.],TCompResumen[[#This Row],[Grupo 3 Dig.]],TComparativa[Presupuesto 2022])</f>
        <v>0</v>
      </c>
      <c r="D38" s="16">
        <f t="shared" si="2"/>
        <v>0</v>
      </c>
    </row>
    <row r="39" spans="1:4" x14ac:dyDescent="0.25">
      <c r="A39" s="13">
        <v>671</v>
      </c>
      <c r="B39" s="15">
        <f>SUMIF(TComparativa[Grupo 3 Dig.],TCompResumen[[#This Row],[Grupo 3 Dig.]],TComparativa[REAL 2022])</f>
        <v>0</v>
      </c>
      <c r="C39" s="15">
        <f>SUMIF(TComparativa[Grupo 3 Dig.],TCompResumen[[#This Row],[Grupo 3 Dig.]],TComparativa[Presupuesto 2022])</f>
        <v>1414</v>
      </c>
      <c r="D39" s="16">
        <f t="shared" si="2"/>
        <v>1414</v>
      </c>
    </row>
    <row r="40" spans="1:4" x14ac:dyDescent="0.25">
      <c r="A40" s="13">
        <v>672</v>
      </c>
      <c r="B40" s="15">
        <f>SUMIF(TComparativa[Grupo 3 Dig.],TCompResumen[[#This Row],[Grupo 3 Dig.]],TComparativa[REAL 2022])</f>
        <v>0</v>
      </c>
      <c r="C40" s="15">
        <f>SUMIF(TComparativa[Grupo 3 Dig.],TCompResumen[[#This Row],[Grupo 3 Dig.]],TComparativa[Presupuesto 2022])</f>
        <v>0</v>
      </c>
      <c r="D40" s="16">
        <f t="shared" si="2"/>
        <v>0</v>
      </c>
    </row>
    <row r="41" spans="1:4" x14ac:dyDescent="0.25">
      <c r="A41" s="13">
        <v>678</v>
      </c>
      <c r="B41" s="15">
        <f>SUMIF(TComparativa[Grupo 3 Dig.],TCompResumen[[#This Row],[Grupo 3 Dig.]],TComparativa[REAL 2022])</f>
        <v>26372.39</v>
      </c>
      <c r="C41" s="15">
        <f>SUMIF(TComparativa[Grupo 3 Dig.],TCompResumen[[#This Row],[Grupo 3 Dig.]],TComparativa[Presupuesto 2022])</f>
        <v>0</v>
      </c>
      <c r="D41" s="16">
        <f t="shared" si="2"/>
        <v>-26372.39</v>
      </c>
    </row>
    <row r="42" spans="1:4" x14ac:dyDescent="0.25">
      <c r="A42" s="13">
        <v>680</v>
      </c>
      <c r="B42" s="15">
        <f>SUMIF(TComparativa[Grupo 3 Dig.],TCompResumen[[#This Row],[Grupo 3 Dig.]],TComparativa[REAL 2022])</f>
        <v>351.31</v>
      </c>
      <c r="C42" s="15">
        <f>SUMIF(TComparativa[Grupo 3 Dig.],TCompResumen[[#This Row],[Grupo 3 Dig.]],TComparativa[Presupuesto 2022])</f>
        <v>42326.74</v>
      </c>
      <c r="D42" s="16">
        <f t="shared" si="2"/>
        <v>41975.43</v>
      </c>
    </row>
    <row r="43" spans="1:4" x14ac:dyDescent="0.25">
      <c r="A43" s="13">
        <v>681</v>
      </c>
      <c r="B43" s="15">
        <f>SUMIF(TComparativa[Grupo 3 Dig.],TCompResumen[[#This Row],[Grupo 3 Dig.]],TComparativa[REAL 2022])</f>
        <v>207769.34</v>
      </c>
      <c r="C43" s="15">
        <f>SUMIF(TComparativa[Grupo 3 Dig.],TCompResumen[[#This Row],[Grupo 3 Dig.]],TComparativa[Presupuesto 2022])</f>
        <v>1002594.2600000002</v>
      </c>
      <c r="D43" s="16">
        <f t="shared" si="2"/>
        <v>794824.92000000027</v>
      </c>
    </row>
    <row r="44" spans="1:4" x14ac:dyDescent="0.25">
      <c r="A44" s="13">
        <v>682</v>
      </c>
      <c r="B44" s="15">
        <f>SUMIF(TComparativa[Grupo 3 Dig.],TCompResumen[[#This Row],[Grupo 3 Dig.]],TComparativa[REAL 2022])</f>
        <v>0</v>
      </c>
      <c r="C44" s="15">
        <f>SUMIF(TComparativa[Grupo 3 Dig.],TCompResumen[[#This Row],[Grupo 3 Dig.]],TComparativa[Presupuesto 2022])</f>
        <v>0</v>
      </c>
      <c r="D44" s="16">
        <f t="shared" si="2"/>
        <v>0</v>
      </c>
    </row>
    <row r="45" spans="1:4" x14ac:dyDescent="0.25">
      <c r="A45" s="13">
        <v>690</v>
      </c>
      <c r="B45" s="15">
        <f>SUMIF(TComparativa[Grupo 3 Dig.],TCompResumen[[#This Row],[Grupo 3 Dig.]],TComparativa[REAL 2022])</f>
        <v>0</v>
      </c>
      <c r="C45" s="15">
        <f>SUMIF(TComparativa[Grupo 3 Dig.],TCompResumen[[#This Row],[Grupo 3 Dig.]],TComparativa[Presupuesto 2022])</f>
        <v>0</v>
      </c>
      <c r="D45" s="16">
        <f t="shared" si="2"/>
        <v>0</v>
      </c>
    </row>
    <row r="46" spans="1:4" x14ac:dyDescent="0.25">
      <c r="A46" s="13">
        <v>691</v>
      </c>
      <c r="B46" s="15">
        <f>SUMIF(TComparativa[Grupo 3 Dig.],TCompResumen[[#This Row],[Grupo 3 Dig.]],TComparativa[REAL 2022])</f>
        <v>0</v>
      </c>
      <c r="C46" s="15">
        <f>SUMIF(TComparativa[Grupo 3 Dig.],TCompResumen[[#This Row],[Grupo 3 Dig.]],TComparativa[Presupuesto 2022])</f>
        <v>0</v>
      </c>
      <c r="D46" s="16">
        <f t="shared" si="2"/>
        <v>0</v>
      </c>
    </row>
    <row r="47" spans="1:4" x14ac:dyDescent="0.25">
      <c r="A47" s="13">
        <v>692</v>
      </c>
      <c r="B47" s="15">
        <f>SUMIF(TComparativa[Grupo 3 Dig.],TCompResumen[[#This Row],[Grupo 3 Dig.]],TComparativa[REAL 2022])</f>
        <v>0</v>
      </c>
      <c r="C47" s="15">
        <f>SUMIF(TComparativa[Grupo 3 Dig.],TCompResumen[[#This Row],[Grupo 3 Dig.]],TComparativa[Presupuesto 2022])</f>
        <v>0</v>
      </c>
      <c r="D47" s="16">
        <f t="shared" si="2"/>
        <v>0</v>
      </c>
    </row>
    <row r="48" spans="1:4" x14ac:dyDescent="0.25">
      <c r="A48" s="13">
        <v>694</v>
      </c>
      <c r="B48" s="15">
        <f>SUMIF(TComparativa[Grupo 3 Dig.],TCompResumen[[#This Row],[Grupo 3 Dig.]],TComparativa[REAL 2022])</f>
        <v>0</v>
      </c>
      <c r="C48" s="15">
        <f>SUMIF(TComparativa[Grupo 3 Dig.],TCompResumen[[#This Row],[Grupo 3 Dig.]],TComparativa[Presupuesto 2022])</f>
        <v>0</v>
      </c>
      <c r="D48" s="16">
        <f t="shared" si="2"/>
        <v>0</v>
      </c>
    </row>
    <row r="49" spans="1:4" x14ac:dyDescent="0.25">
      <c r="A49" s="13">
        <v>700</v>
      </c>
      <c r="B49" s="15">
        <f>SUMIF(TComparativa[Grupo 3 Dig.],TCompResumen[[#This Row],[Grupo 3 Dig.]],TComparativa[REAL 2022])</f>
        <v>-44641.689999999995</v>
      </c>
      <c r="C49" s="15">
        <f>SUMIF(TComparativa[Grupo 3 Dig.],TCompResumen[[#This Row],[Grupo 3 Dig.]],TComparativa[Presupuesto 2022])</f>
        <v>0</v>
      </c>
      <c r="D49" s="16">
        <f t="shared" si="2"/>
        <v>44641.689999999995</v>
      </c>
    </row>
    <row r="50" spans="1:4" x14ac:dyDescent="0.25">
      <c r="A50" s="13">
        <v>701</v>
      </c>
      <c r="B50" s="15">
        <f>SUMIF(TComparativa[Grupo 3 Dig.],TCompResumen[[#This Row],[Grupo 3 Dig.]],TComparativa[REAL 2022])</f>
        <v>-7459465.0300000003</v>
      </c>
      <c r="C50" s="15">
        <f>SUMIF(TComparativa[Grupo 3 Dig.],TCompResumen[[#This Row],[Grupo 3 Dig.]],TComparativa[Presupuesto 2022])</f>
        <v>-7370015</v>
      </c>
      <c r="D50" s="16">
        <f t="shared" si="2"/>
        <v>89450.030000000261</v>
      </c>
    </row>
    <row r="51" spans="1:4" x14ac:dyDescent="0.25">
      <c r="A51" s="13">
        <v>702</v>
      </c>
      <c r="B51" s="15">
        <f>SUMIF(TComparativa[Grupo 3 Dig.],TCompResumen[[#This Row],[Grupo 3 Dig.]],TComparativa[REAL 2022])</f>
        <v>-20025</v>
      </c>
      <c r="C51" s="15">
        <f>SUMIF(TComparativa[Grupo 3 Dig.],TCompResumen[[#This Row],[Grupo 3 Dig.]],TComparativa[Presupuesto 2022])</f>
        <v>0</v>
      </c>
      <c r="D51" s="16">
        <f t="shared" si="2"/>
        <v>20025</v>
      </c>
    </row>
    <row r="52" spans="1:4" x14ac:dyDescent="0.25">
      <c r="A52" s="13">
        <v>703</v>
      </c>
      <c r="B52" s="15">
        <f>SUMIF(TComparativa[Grupo 3 Dig.],TCompResumen[[#This Row],[Grupo 3 Dig.]],TComparativa[REAL 2022])</f>
        <v>-4026.6</v>
      </c>
      <c r="C52" s="15">
        <f>SUMIF(TComparativa[Grupo 3 Dig.],TCompResumen[[#This Row],[Grupo 3 Dig.]],TComparativa[Presupuesto 2022])</f>
        <v>0</v>
      </c>
      <c r="D52" s="16">
        <f t="shared" si="2"/>
        <v>4026.6</v>
      </c>
    </row>
    <row r="53" spans="1:4" x14ac:dyDescent="0.25">
      <c r="A53" s="13">
        <v>704</v>
      </c>
      <c r="B53" s="15">
        <f>SUMIF(TComparativa[Grupo 3 Dig.],TCompResumen[[#This Row],[Grupo 3 Dig.]],TComparativa[REAL 2022])</f>
        <v>-878.5</v>
      </c>
      <c r="C53" s="15">
        <f>SUMIF(TComparativa[Grupo 3 Dig.],TCompResumen[[#This Row],[Grupo 3 Dig.]],TComparativa[Presupuesto 2022])</f>
        <v>0</v>
      </c>
      <c r="D53" s="16">
        <f t="shared" si="2"/>
        <v>878.5</v>
      </c>
    </row>
    <row r="54" spans="1:4" x14ac:dyDescent="0.25">
      <c r="A54" s="13">
        <v>705</v>
      </c>
      <c r="B54" s="15">
        <f>SUMIF(TComparativa[Grupo 3 Dig.],TCompResumen[[#This Row],[Grupo 3 Dig.]],TComparativa[REAL 2022])</f>
        <v>-187763.96</v>
      </c>
      <c r="C54" s="15">
        <f>SUMIF(TComparativa[Grupo 3 Dig.],TCompResumen[[#This Row],[Grupo 3 Dig.]],TComparativa[Presupuesto 2022])</f>
        <v>-179985.0000000002</v>
      </c>
      <c r="D54" s="16">
        <f t="shared" si="2"/>
        <v>7778.9599999997881</v>
      </c>
    </row>
    <row r="55" spans="1:4" x14ac:dyDescent="0.25">
      <c r="A55" s="13">
        <v>706</v>
      </c>
      <c r="B55" s="15">
        <f>SUMIF(TComparativa[Grupo 3 Dig.],TCompResumen[[#This Row],[Grupo 3 Dig.]],TComparativa[REAL 2022])</f>
        <v>186.12</v>
      </c>
      <c r="C55" s="15">
        <f>SUMIF(TComparativa[Grupo 3 Dig.],TCompResumen[[#This Row],[Grupo 3 Dig.]],TComparativa[Presupuesto 2022])</f>
        <v>0</v>
      </c>
      <c r="D55" s="16">
        <f t="shared" si="2"/>
        <v>-186.12</v>
      </c>
    </row>
    <row r="56" spans="1:4" x14ac:dyDescent="0.25">
      <c r="A56" s="13">
        <v>708</v>
      </c>
      <c r="B56" s="15">
        <f>SUMIF(TComparativa[Grupo 3 Dig.],TCompResumen[[#This Row],[Grupo 3 Dig.]],TComparativa[REAL 2022])</f>
        <v>0</v>
      </c>
      <c r="C56" s="15">
        <f>SUMIF(TComparativa[Grupo 3 Dig.],TCompResumen[[#This Row],[Grupo 3 Dig.]],TComparativa[Presupuesto 2022])</f>
        <v>0</v>
      </c>
      <c r="D56" s="16">
        <f t="shared" si="2"/>
        <v>0</v>
      </c>
    </row>
    <row r="57" spans="1:4" x14ac:dyDescent="0.25">
      <c r="A57" s="13">
        <v>709</v>
      </c>
      <c r="B57" s="15">
        <f>SUMIF(TComparativa[Grupo 3 Dig.],TCompResumen[[#This Row],[Grupo 3 Dig.]],TComparativa[REAL 2022])</f>
        <v>0</v>
      </c>
      <c r="C57" s="15">
        <f>SUMIF(TComparativa[Grupo 3 Dig.],TCompResumen[[#This Row],[Grupo 3 Dig.]],TComparativa[Presupuesto 2022])</f>
        <v>0</v>
      </c>
      <c r="D57" s="16">
        <f t="shared" si="2"/>
        <v>0</v>
      </c>
    </row>
    <row r="58" spans="1:4" x14ac:dyDescent="0.25">
      <c r="A58" s="13">
        <v>710</v>
      </c>
      <c r="B58" s="15">
        <f>SUMIF(TComparativa[Grupo 3 Dig.],TCompResumen[[#This Row],[Grupo 3 Dig.]],TComparativa[REAL 2022])</f>
        <v>0</v>
      </c>
      <c r="C58" s="15">
        <f>SUMIF(TComparativa[Grupo 3 Dig.],TCompResumen[[#This Row],[Grupo 3 Dig.]],TComparativa[Presupuesto 2022])</f>
        <v>0</v>
      </c>
      <c r="D58" s="16">
        <f t="shared" si="2"/>
        <v>0</v>
      </c>
    </row>
    <row r="59" spans="1:4" x14ac:dyDescent="0.25">
      <c r="A59" s="13">
        <v>711</v>
      </c>
      <c r="B59" s="15">
        <f>SUMIF(TComparativa[Grupo 3 Dig.],TCompResumen[[#This Row],[Grupo 3 Dig.]],TComparativa[REAL 2022])</f>
        <v>0</v>
      </c>
      <c r="C59" s="15">
        <f>SUMIF(TComparativa[Grupo 3 Dig.],TCompResumen[[#This Row],[Grupo 3 Dig.]],TComparativa[Presupuesto 2022])</f>
        <v>-1435333.7999999998</v>
      </c>
      <c r="D59" s="16">
        <f t="shared" si="2"/>
        <v>-1435333.7999999998</v>
      </c>
    </row>
    <row r="60" spans="1:4" x14ac:dyDescent="0.25">
      <c r="A60" s="13">
        <v>712</v>
      </c>
      <c r="B60" s="15">
        <f>SUMIF(TComparativa[Grupo 3 Dig.],TCompResumen[[#This Row],[Grupo 3 Dig.]],TComparativa[REAL 2022])</f>
        <v>0</v>
      </c>
      <c r="C60" s="15">
        <f>SUMIF(TComparativa[Grupo 3 Dig.],TCompResumen[[#This Row],[Grupo 3 Dig.]],TComparativa[Presupuesto 2022])</f>
        <v>0</v>
      </c>
      <c r="D60" s="16">
        <f t="shared" si="2"/>
        <v>0</v>
      </c>
    </row>
    <row r="61" spans="1:4" x14ac:dyDescent="0.25">
      <c r="A61" s="13">
        <v>713</v>
      </c>
      <c r="B61" s="15">
        <f>SUMIF(TComparativa[Grupo 3 Dig.],TCompResumen[[#This Row],[Grupo 3 Dig.]],TComparativa[REAL 2022])</f>
        <v>0</v>
      </c>
      <c r="C61" s="15">
        <f>SUMIF(TComparativa[Grupo 3 Dig.],TCompResumen[[#This Row],[Grupo 3 Dig.]],TComparativa[Presupuesto 2022])</f>
        <v>0</v>
      </c>
      <c r="D61" s="16">
        <f t="shared" si="2"/>
        <v>0</v>
      </c>
    </row>
    <row r="62" spans="1:4" x14ac:dyDescent="0.25">
      <c r="A62" s="13">
        <v>731</v>
      </c>
      <c r="B62" s="15">
        <f>SUMIF(TComparativa[Grupo 3 Dig.],TCompResumen[[#This Row],[Grupo 3 Dig.]],TComparativa[REAL 2022])</f>
        <v>0</v>
      </c>
      <c r="C62" s="15">
        <f>SUMIF(TComparativa[Grupo 3 Dig.],TCompResumen[[#This Row],[Grupo 3 Dig.]],TComparativa[Presupuesto 2022])</f>
        <v>0</v>
      </c>
      <c r="D62" s="16">
        <f t="shared" si="2"/>
        <v>0</v>
      </c>
    </row>
    <row r="63" spans="1:4" x14ac:dyDescent="0.25">
      <c r="A63" s="13">
        <v>740</v>
      </c>
      <c r="B63" s="15">
        <f>SUMIF(TComparativa[Grupo 3 Dig.],TCompResumen[[#This Row],[Grupo 3 Dig.]],TComparativa[REAL 2022])</f>
        <v>0</v>
      </c>
      <c r="C63" s="15">
        <f>SUMIF(TComparativa[Grupo 3 Dig.],TCompResumen[[#This Row],[Grupo 3 Dig.]],TComparativa[Presupuesto 2022])</f>
        <v>0</v>
      </c>
      <c r="D63" s="16">
        <f t="shared" si="2"/>
        <v>0</v>
      </c>
    </row>
    <row r="64" spans="1:4" x14ac:dyDescent="0.25">
      <c r="A64" s="13">
        <v>746</v>
      </c>
      <c r="B64" s="15">
        <f>SUMIF(TComparativa[Grupo 3 Dig.],TCompResumen[[#This Row],[Grupo 3 Dig.]],TComparativa[REAL 2022])</f>
        <v>0</v>
      </c>
      <c r="C64" s="15">
        <f>SUMIF(TComparativa[Grupo 3 Dig.],TCompResumen[[#This Row],[Grupo 3 Dig.]],TComparativa[Presupuesto 2022])</f>
        <v>0</v>
      </c>
      <c r="D64" s="16">
        <f t="shared" si="2"/>
        <v>0</v>
      </c>
    </row>
    <row r="65" spans="1:4" x14ac:dyDescent="0.25">
      <c r="A65" s="13">
        <v>748</v>
      </c>
      <c r="B65" s="15">
        <f>SUMIF(TComparativa[Grupo 3 Dig.],TCompResumen[[#This Row],[Grupo 3 Dig.]],TComparativa[REAL 2022])</f>
        <v>0</v>
      </c>
      <c r="C65" s="15">
        <f>SUMIF(TComparativa[Grupo 3 Dig.],TCompResumen[[#This Row],[Grupo 3 Dig.]],TComparativa[Presupuesto 2022])</f>
        <v>0</v>
      </c>
      <c r="D65" s="16">
        <f t="shared" si="2"/>
        <v>0</v>
      </c>
    </row>
    <row r="66" spans="1:4" x14ac:dyDescent="0.25">
      <c r="A66" s="13">
        <v>752</v>
      </c>
      <c r="B66" s="15">
        <f>SUMIF(TComparativa[Grupo 3 Dig.],TCompResumen[[#This Row],[Grupo 3 Dig.]],TComparativa[REAL 2022])</f>
        <v>0</v>
      </c>
      <c r="C66" s="15">
        <f>SUMIF(TComparativa[Grupo 3 Dig.],TCompResumen[[#This Row],[Grupo 3 Dig.]],TComparativa[Presupuesto 2022])</f>
        <v>0</v>
      </c>
      <c r="D66" s="16">
        <f t="shared" si="2"/>
        <v>0</v>
      </c>
    </row>
    <row r="67" spans="1:4" x14ac:dyDescent="0.25">
      <c r="A67" s="13">
        <v>754</v>
      </c>
      <c r="B67" s="15">
        <f>SUMIF(TComparativa[Grupo 3 Dig.],TCompResumen[[#This Row],[Grupo 3 Dig.]],TComparativa[REAL 2022])</f>
        <v>0</v>
      </c>
      <c r="C67" s="15">
        <f>SUMIF(TComparativa[Grupo 3 Dig.],TCompResumen[[#This Row],[Grupo 3 Dig.]],TComparativa[Presupuesto 2022])</f>
        <v>0</v>
      </c>
      <c r="D67" s="16">
        <f t="shared" si="2"/>
        <v>0</v>
      </c>
    </row>
    <row r="68" spans="1:4" x14ac:dyDescent="0.25">
      <c r="A68" s="13">
        <v>755</v>
      </c>
      <c r="B68" s="15">
        <f>SUMIF(TComparativa[Grupo 3 Dig.],TCompResumen[[#This Row],[Grupo 3 Dig.]],TComparativa[REAL 2022])</f>
        <v>-2297.3200000000002</v>
      </c>
      <c r="C68" s="15">
        <f>SUMIF(TComparativa[Grupo 3 Dig.],TCompResumen[[#This Row],[Grupo 3 Dig.]],TComparativa[Presupuesto 2022])</f>
        <v>0</v>
      </c>
      <c r="D68" s="16">
        <f t="shared" si="2"/>
        <v>2297.3200000000002</v>
      </c>
    </row>
    <row r="69" spans="1:4" x14ac:dyDescent="0.25">
      <c r="A69" s="13">
        <v>759</v>
      </c>
      <c r="B69" s="15">
        <f>SUMIF(TComparativa[Grupo 3 Dig.],TCompResumen[[#This Row],[Grupo 3 Dig.]],TComparativa[REAL 2022])</f>
        <v>-1690.23</v>
      </c>
      <c r="C69" s="15">
        <f>SUMIF(TComparativa[Grupo 3 Dig.],TCompResumen[[#This Row],[Grupo 3 Dig.]],TComparativa[Presupuesto 2022])</f>
        <v>0</v>
      </c>
      <c r="D69" s="16">
        <f t="shared" si="2"/>
        <v>1690.23</v>
      </c>
    </row>
    <row r="70" spans="1:4" x14ac:dyDescent="0.25">
      <c r="A70" s="13">
        <v>768</v>
      </c>
      <c r="B70" s="15">
        <f>SUMIF(TComparativa[Grupo 3 Dig.],TCompResumen[[#This Row],[Grupo 3 Dig.]],TComparativa[REAL 2022])</f>
        <v>-157.63999999999999</v>
      </c>
      <c r="C70" s="15">
        <f>SUMIF(TComparativa[Grupo 3 Dig.],TCompResumen[[#This Row],[Grupo 3 Dig.]],TComparativa[Presupuesto 2022])</f>
        <v>0</v>
      </c>
      <c r="D70" s="16">
        <f t="shared" ref="D70:D76" si="3">C70-B70</f>
        <v>157.63999999999999</v>
      </c>
    </row>
    <row r="71" spans="1:4" x14ac:dyDescent="0.25">
      <c r="A71" s="13">
        <v>769</v>
      </c>
      <c r="B71" s="15">
        <f>SUMIF(TComparativa[Grupo 3 Dig.],TCompResumen[[#This Row],[Grupo 3 Dig.]],TComparativa[REAL 2022])</f>
        <v>-9668.3000000000011</v>
      </c>
      <c r="C71" s="15">
        <f>SUMIF(TComparativa[Grupo 3 Dig.],TCompResumen[[#This Row],[Grupo 3 Dig.]],TComparativa[Presupuesto 2022])</f>
        <v>-221.02999999999997</v>
      </c>
      <c r="D71" s="16">
        <f t="shared" si="3"/>
        <v>9447.27</v>
      </c>
    </row>
    <row r="72" spans="1:4" x14ac:dyDescent="0.25">
      <c r="A72" s="13">
        <v>770</v>
      </c>
      <c r="B72" s="15">
        <f>SUMIF(TComparativa[Grupo 3 Dig.],TCompResumen[[#This Row],[Grupo 3 Dig.]],TComparativa[REAL 2022])</f>
        <v>0</v>
      </c>
      <c r="C72" s="15">
        <f>SUMIF(TComparativa[Grupo 3 Dig.],TCompResumen[[#This Row],[Grupo 3 Dig.]],TComparativa[Presupuesto 2022])</f>
        <v>0</v>
      </c>
      <c r="D72" s="16">
        <f t="shared" si="3"/>
        <v>0</v>
      </c>
    </row>
    <row r="73" spans="1:4" x14ac:dyDescent="0.25">
      <c r="A73" s="13">
        <v>771</v>
      </c>
      <c r="B73" s="15">
        <f>SUMIF(TComparativa[Grupo 3 Dig.],TCompResumen[[#This Row],[Grupo 3 Dig.]],TComparativa[REAL 2022])</f>
        <v>-34985</v>
      </c>
      <c r="C73" s="15">
        <f>SUMIF(TComparativa[Grupo 3 Dig.],TCompResumen[[#This Row],[Grupo 3 Dig.]],TComparativa[Presupuesto 2022])</f>
        <v>0</v>
      </c>
      <c r="D73" s="16">
        <f t="shared" si="3"/>
        <v>34985</v>
      </c>
    </row>
    <row r="74" spans="1:4" x14ac:dyDescent="0.25">
      <c r="A74" s="13">
        <v>772</v>
      </c>
      <c r="B74" s="15">
        <f>SUMIF(TComparativa[Grupo 3 Dig.],TCompResumen[[#This Row],[Grupo 3 Dig.]],TComparativa[REAL 2022])</f>
        <v>0</v>
      </c>
      <c r="C74" s="15">
        <f>SUMIF(TComparativa[Grupo 3 Dig.],TCompResumen[[#This Row],[Grupo 3 Dig.]],TComparativa[Presupuesto 2022])</f>
        <v>0</v>
      </c>
      <c r="D74" s="16">
        <f t="shared" si="3"/>
        <v>0</v>
      </c>
    </row>
    <row r="75" spans="1:4" x14ac:dyDescent="0.25">
      <c r="A75" s="13">
        <v>778</v>
      </c>
      <c r="B75" s="15">
        <f>SUMIF(TComparativa[Grupo 3 Dig.],TCompResumen[[#This Row],[Grupo 3 Dig.]],TComparativa[REAL 2022])</f>
        <v>-5126.1100000000006</v>
      </c>
      <c r="C75" s="15">
        <f>SUMIF(TComparativa[Grupo 3 Dig.],TCompResumen[[#This Row],[Grupo 3 Dig.]],TComparativa[Presupuesto 2022])</f>
        <v>0</v>
      </c>
      <c r="D75" s="16">
        <f t="shared" si="3"/>
        <v>5126.1100000000006</v>
      </c>
    </row>
    <row r="76" spans="1:4" x14ac:dyDescent="0.25">
      <c r="A76" s="13">
        <v>794</v>
      </c>
      <c r="B76" s="15">
        <f>SUMIF(TComparativa[Grupo 3 Dig.],TCompResumen[[#This Row],[Grupo 3 Dig.]],TComparativa[REAL 2022])</f>
        <v>0</v>
      </c>
      <c r="C76" s="15">
        <f>SUMIF(TComparativa[Grupo 3 Dig.],TCompResumen[[#This Row],[Grupo 3 Dig.]],TComparativa[Presupuesto 2022])</f>
        <v>0</v>
      </c>
      <c r="D76" s="16">
        <f t="shared" si="3"/>
        <v>0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BSS Ene-Dic Real</vt:lpstr>
      <vt:lpstr>BSS Ene-Dic Presupuesto</vt:lpstr>
      <vt:lpstr>Comparativa</vt:lpstr>
      <vt:lpstr>Comparativa 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Cervantes</dc:creator>
  <cp:lastModifiedBy>Francisco Cervantes</cp:lastModifiedBy>
  <dcterms:created xsi:type="dcterms:W3CDTF">2021-09-09T10:45:27Z</dcterms:created>
  <dcterms:modified xsi:type="dcterms:W3CDTF">2023-02-27T16:04:44Z</dcterms:modified>
</cp:coreProperties>
</file>